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hila-my.sharepoint.com/personal/cameron_miller_phila_gov/Documents/Rebuild/Policies and Processes/Processes_and_Templates/PRA_Bidding/PRA_Bid_Docs_Future/Attachment_C_Proposal_Application_Package/"/>
    </mc:Choice>
  </mc:AlternateContent>
  <xr:revisionPtr revIDLastSave="1" documentId="8_{04AA094B-A747-42A3-A2C1-DD9D23AC3759}" xr6:coauthVersionLast="47" xr6:coauthVersionMax="47" xr10:uidLastSave="{714E311E-DFB0-440F-84AB-DD74F7280B25}"/>
  <bookViews>
    <workbookView xWindow="-120" yWindow="-120" windowWidth="29040" windowHeight="1584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<sst xmlns="http://schemas.openxmlformats.org/spreadsheetml/2006/main" count="253" uniqueCount="70">
  <si>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</si>
  <si>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</si>
  <si>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</si>
  <si>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</si>
  <si>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</si>
  <si>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</si>
  <si>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</si>
  <si>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</si>
  <si>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</si>
  <si>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</si>
  <si>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</si>
  <si>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</si>
  <si>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</si>
  <si>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</si>
  <si>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</si>
  <si>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</si>
  <si>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</si>
  <si>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</si>
  <si>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</si>
  <si>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</si>
  <si>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</si>
  <si>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</si>
  <si>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</si>
  <si>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</si>
  <si>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</si>
  <si>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</si>
  <si>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</si>
  <si>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</si>
  <si>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</si>
  <si>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</si>
  <si>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</si>
  <si>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</si>
  <si>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</si>
  <si>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</si>
  <si>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</si>
  <si>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</si>
  <si>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</si>
  <si>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</si>
  <si>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</si>
  <si>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</si>
  <si>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</si>
  <si>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</si>
  <si>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</si>
  <si>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</si>
  <si>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</si>
  <si>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</si>
  <si>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</si>
  <si>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</si>
  <si>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</si>
  <si>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</si>
  <si>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</si>
  <si>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</si>
  <si>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</si>
  <si>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</si>
  <si>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</si>
  <si>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</si>
  <si>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</si>
  <si>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</si>
  <si>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</si>
  <si>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</si>
  <si>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</si>
  <si>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</si>
  <si>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</si>
  <si>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</si>
  <si>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</si>
  <si>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</si>
  <si>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</si>
  <si>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</si>
  <si>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</si>
  <si>
    <t>Form 04D - Past Contract Participation Detail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</si>
</sst>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0" fillId="0" borderId="0" xfId="0" applyFont="1"/>
    <xf numFmtId="0" fontId="10" fillId="0" borderId="0" xfId="0" applyFont="1" applyAlignment="1">
      <alignment wrapText="1"/>
    </xf>
    <xf numFmtId="0" fontId="4" fillId="0" borderId="0" xfId="0" applyFont="1"/>
    <xf numFmtId="0" fontId="15" fillId="0" borderId="0" xfId="0" applyFont="1" applyProtection="1">
      <protection locked="0"/>
    </xf>
    <xf numFmtId="0" fontId="13" fillId="0" borderId="0" xfId="0" applyFont="1"/>
    <xf numFmtId="0" fontId="15" fillId="0" borderId="0" xfId="0" applyFont="1"/>
    <xf numFmtId="164" fontId="12" fillId="0" borderId="0" xfId="1" applyNumberFormat="1" applyFont="1" applyFill="1" applyBorder="1" applyAlignment="1" applyProtection="1">
      <alignment vertical="center"/>
    </xf>
    <xf numFmtId="9" fontId="12" fillId="0" borderId="0" xfId="0" applyNumberFormat="1" applyFont="1" applyAlignment="1">
      <alignment horizontal="center"/>
    </xf>
    <xf numFmtId="0" fontId="5" fillId="0" borderId="0" xfId="0" applyFont="1" applyAlignment="1">
      <alignment horizontal="center" vertical="center"/>
    </xf>
    <xf numFmtId="0" fontId="14" fillId="0" borderId="1" xfId="0" applyFont="1" applyBorder="1"/>
    <xf numFmtId="164" fontId="14" fillId="0" borderId="1" xfId="1" applyNumberFormat="1" applyFont="1" applyFill="1" applyBorder="1" applyAlignment="1" applyProtection="1"/>
    <xf numFmtId="0" fontId="8" fillId="0" borderId="0" xfId="0" applyFont="1" applyAlignment="1">
      <alignment vertical="center"/>
    </xf>
    <xf numFmtId="0" fontId="7" fillId="0" borderId="0" xfId="0" applyFont="1" applyAlignment="1">
      <alignment vertical="center"/>
    </xf>
    <xf numFmtId="9" fontId="4" fillId="0" borderId="0" xfId="2" applyFont="1" applyFill="1" applyBorder="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Alignment="1">
      <alignment vertical="center"/>
    </xf>
    <xf numFmtId="0" fontId="3" fillId="0" borderId="0" xfId="0" applyFont="1" applyAlignment="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7" fillId="3"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17" fillId="0" borderId="0" xfId="0" applyFont="1" applyAlignment="1" applyProtection="1">
      <alignment vertical="center"/>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Alignment="1">
      <alignment horizontal="center"/>
    </xf>
    <xf numFmtId="164" fontId="12" fillId="5" borderId="0" xfId="1" applyNumberFormat="1" applyFont="1" applyFill="1" applyBorder="1" applyAlignment="1" applyProtection="1">
      <alignment vertical="center"/>
    </xf>
    <xf numFmtId="0" fontId="5" fillId="5" borderId="0" xfId="0" applyFont="1" applyFill="1" applyAlignment="1">
      <alignment horizontal="center" vertical="center"/>
    </xf>
    <xf numFmtId="0" fontId="10" fillId="5" borderId="0" xfId="0" applyFont="1" applyFill="1"/>
    <xf numFmtId="49" fontId="20" fillId="5" borderId="4" xfId="0" applyNumberFormat="1" applyFont="1" applyFill="1" applyBorder="1" applyAlignment="1">
      <alignment vertical="center"/>
    </xf>
    <xf numFmtId="0" fontId="15" fillId="5" borderId="0" xfId="0" applyFont="1" applyFill="1" applyProtection="1">
      <protection locked="0"/>
    </xf>
    <xf numFmtId="0" fontId="15" fillId="5" borderId="0" xfId="0" applyFont="1" applyFill="1"/>
    <xf numFmtId="0" fontId="19" fillId="5" borderId="0" xfId="0" applyFont="1" applyFill="1" applyAlignment="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0" fontId="1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4" fillId="7" borderId="0" xfId="0" applyFont="1" applyFill="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7" fillId="9" borderId="0" xfId="0" applyFont="1" applyFill="1" applyAlignment="1" applyProtection="1">
      <alignment vertical="center"/>
      <protection locked="0"/>
    </xf>
    <xf numFmtId="0" fontId="7" fillId="10" borderId="0" xfId="0" applyFont="1" applyFill="1" applyAlignment="1" applyProtection="1">
      <alignment vertical="center"/>
      <protection locked="0"/>
    </xf>
    <xf numFmtId="0" fontId="8" fillId="9" borderId="0" xfId="0" applyFont="1" applyFill="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Border="1"/>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0" fillId="0" borderId="0" xfId="0" applyAlignment="1">
      <alignment horizontal="left" vertical="center" wrapText="1"/>
    </xf>
    <xf numFmtId="0" fontId="21" fillId="0" borderId="0" xfId="0" applyFont="1" applyAlignment="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10" borderId="5" xfId="0" applyFont="1" applyFill="1" applyBorder="1" applyAlignment="1">
      <alignment horizontal="center"/>
    </xf>
    <xf numFmtId="0" fontId="8" fillId="6" borderId="5" xfId="0" applyFont="1" applyFill="1" applyBorder="1" applyAlignment="1">
      <alignment horizontal="center"/>
    </xf>
    <xf numFmtId="0" fontId="8" fillId="9" borderId="0" xfId="0" applyFont="1" applyFill="1" applyAlignment="1" applyProtection="1">
      <alignment vertical="center"/>
      <protection locked="0"/>
    </xf>
    <xf numFmtId="0" fontId="8" fillId="10" borderId="0" xfId="0" applyFont="1" applyFill="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v>0.25</v>
      </c>
      <c r="C8" s="41">
        <f>SUMIF(SAMPLE!$E$18:$E$32,"MBE",SAMPLE!$F$18:$F$32)</f>
        <v>111500</v>
      </c>
      <c r="D8" s="41">
        <f>SUMIF(SAMPLE!$E$18:$E$32,"MBE",SAMPLE!$H$18:$H$32)</f>
        <v>150350</v>
      </c>
      <c r="E8" s="68" t="s">
        <v>11</v>
      </c>
      <c r="F8" s="69">
        <v>0.35</v>
      </c>
      <c r="G8" s="41">
        <f>SUMIF(SAMPLE!$E$36:$E$48,"MBE",SAMPLE!$F$36:$F$48)</f>
        <v>21100</v>
      </c>
      <c r="H8" s="41">
        <f>SUMIF(SAMPLE!$E$36:$E$48,"MBE",SAMPLE!$H$36:$H$48)</f>
        <v>21650</v>
      </c>
      <c r="I8" s="68" t="s">
        <v>11</v>
      </c>
      <c r="J8" s="71"/>
      <c r="K8" s="41">
        <f>SUM(C8+G8)</f>
        <v>132600</v>
      </c>
      <c r="L8" s="41">
        <f>SUM(D8+H8)</f>
        <v>172000</v>
      </c>
    </row>
    <row r="9" spans="1:12" s="1" customFormat="1" ht="15.75" customHeight="1" x14ac:dyDescent="0.25">
      <c r="A9" s="68"/>
      <c r="B9" s="70"/>
      <c r="C9" s="42">
        <f>AVERAGE(C8/C12)</f>
        <v>0.14250913208743288</v>
      </c>
      <c r="D9" s="42">
        <f>AVERAGE(D8/D12)</f>
        <v>0.14099339623880069</v>
      </c>
      <c r="E9" s="68"/>
      <c r="F9" s="70"/>
      <c r="G9" s="42">
        <f>AVERAGE(G8/G12)</f>
        <v>0.10132052821128451</v>
      </c>
      <c r="H9" s="42">
        <f>AVERAGE(H8/H12)</f>
        <v>9.1051316774470301E-2</v>
      </c>
      <c r="I9" s="68"/>
      <c r="J9" s="72"/>
      <c r="K9" s="42">
        <f>AVERAGE(K8/K12)</f>
        <v>0.13385070094967375</v>
      </c>
      <c r="L9" s="42">
        <f>AVERAGE(L8/L12)</f>
        <v>0.13188768077046942</v>
      </c>
    </row>
    <row r="10" spans="1:12" s="1" customFormat="1" ht="15.75" customHeight="1" x14ac:dyDescent="0.25">
      <c r="A10" s="68" t="s">
        <v>12</v>
      </c>
      <c r="B10" s="69">
        <v>0.2</v>
      </c>
      <c r="C10" s="41">
        <f>SUMIF(SAMPLE!$E$18:$E$32,"WBE",SAMPLE!$F$18:$F$32)</f>
        <v>64765</v>
      </c>
      <c r="D10" s="41">
        <f>SUMIF(SAMPLE!$E$18:$E$32,"WBE",SAMPLE!$H$18:$H$32)</f>
        <v>214396</v>
      </c>
      <c r="E10" s="68" t="s">
        <v>12</v>
      </c>
      <c r="F10" s="69">
        <v>0.15</v>
      </c>
      <c r="G10" s="41">
        <f>SUMIF(SAMPLE!$E$36:$E$48,"WBE",SAMPLE!$F$36:$F$48)</f>
        <v>187150</v>
      </c>
      <c r="H10" s="41">
        <f>SUMIF(SAMPLE!$E$36:$E$48,"WBE",SAMPLE!$H$36:$H$48)</f>
        <v>216128</v>
      </c>
      <c r="I10" s="68" t="s">
        <v>12</v>
      </c>
      <c r="J10" s="71"/>
      <c r="K10" s="41">
        <f>SUM(C10+G10)</f>
        <v>251915</v>
      </c>
      <c r="L10" s="41">
        <f>SUM(D10+H10)</f>
        <v>430524</v>
      </c>
    </row>
    <row r="11" spans="1:12" s="1" customFormat="1" ht="15.75" customHeight="1" x14ac:dyDescent="0.25">
      <c r="A11" s="68"/>
      <c r="B11" s="70"/>
      <c r="C11" s="42">
        <f>AVERAGE(C10/C12)</f>
        <v>8.2776716947467174E-2</v>
      </c>
      <c r="D11" s="42">
        <f>AVERAGE(D10/D12)</f>
        <v>0.201053675956195</v>
      </c>
      <c r="E11" s="68"/>
      <c r="F11" s="70"/>
      <c r="G11" s="42">
        <f>AVERAGE(G10/G12)</f>
        <v>0.89867947178871543</v>
      </c>
      <c r="H11" s="42">
        <f>AVERAGE(H10/H12)</f>
        <v>0.90894868322552969</v>
      </c>
      <c r="I11" s="68"/>
      <c r="J11" s="72"/>
      <c r="K11" s="42">
        <f>AVERAGE(K10/K12)</f>
        <v>0.25429109600103367</v>
      </c>
      <c r="L11" s="42">
        <f>AVERAGE(L10/L12)</f>
        <v>0.33012099927921851</v>
      </c>
    </row>
    <row r="12" spans="1:12" s="1" customFormat="1" ht="15.75" x14ac:dyDescent="0.25">
      <c r="A12" s="43" t="s">
        <v>13</v>
      </c>
      <c r="B12" s="53">
        <v>0.45</v>
      </c>
      <c r="C12" s="41">
        <f>F33</f>
        <v>782406</v>
      </c>
      <c r="D12" s="41">
        <f>H33</f>
        <v>1066362</v>
      </c>
      <c r="E12" s="43" t="s">
        <v>14</v>
      </c>
      <c r="F12" s="53">
        <v>0.5</v>
      </c>
      <c r="G12" s="41">
        <f>F49</f>
        <v>208250</v>
      </c>
      <c r="H12" s="41">
        <f>H49</f>
        <v>237778</v>
      </c>
      <c r="I12" s="43" t="s">
        <v>15</v>
      </c>
      <c r="J12" s="52"/>
      <c r="K12" s="41">
        <f>SUM(C12+G12)</f>
        <v>990656</v>
      </c>
      <c r="L12" s="41">
        <f>SUM(D12+H12)</f>
        <v>1304140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t="s">
        <v>24</v>
      </c>
      <c r="C18" s="50" t="s">
        <v>25</v>
      </c>
      <c r="D18" s="50" t="s">
        <v>26</v>
      </c>
      <c r="E18" s="50" t="s">
        <v>27</v>
      </c>
      <c r="F18" s="49">
        <v>440000</v>
      </c>
      <c r="G18" s="36">
        <f t="shared" ref="G18:G32" si="0">IFERROR($F18/$F$33,"")</f>
        <v>0.5623678755019772</v>
      </c>
      <c r="H18" s="48">
        <v>499500</v>
      </c>
      <c r="I18" s="36">
        <f t="shared" ref="I18:I32" si="1">IFERROR($H18/$H$33,"")</f>
        <v>0.46841504104609877</v>
      </c>
      <c r="J18" s="50" t="s">
        <v>28</v>
      </c>
    </row>
    <row r="19" spans="1:10" s="1" customFormat="1" ht="15.75" x14ac:dyDescent="0.25">
      <c r="A19" s="22"/>
      <c r="B19" s="50" t="s">
        <v>29</v>
      </c>
      <c r="C19" s="50" t="s">
        <v>30</v>
      </c>
      <c r="D19" s="50" t="s">
        <v>31</v>
      </c>
      <c r="E19" s="50" t="s">
        <v>12</v>
      </c>
      <c r="F19" s="49">
        <v>47500</v>
      </c>
      <c r="G19" s="36">
        <f t="shared" si="0"/>
        <v>6.0710168378054361E-2</v>
      </c>
      <c r="H19" s="48">
        <v>70850</v>
      </c>
      <c r="I19" s="36">
        <f t="shared" si="1"/>
        <v>6.6440852168400594E-2</v>
      </c>
      <c r="J19" s="48"/>
    </row>
    <row r="20" spans="1:10" s="1" customFormat="1" ht="15.75" x14ac:dyDescent="0.25">
      <c r="A20" s="22"/>
      <c r="B20" s="50" t="s">
        <v>29</v>
      </c>
      <c r="C20" s="50" t="s">
        <v>32</v>
      </c>
      <c r="D20" s="50" t="s">
        <v>33</v>
      </c>
      <c r="E20" s="50" t="s">
        <v>11</v>
      </c>
      <c r="F20" s="49">
        <v>111500</v>
      </c>
      <c r="G20" s="36">
        <f t="shared" si="0"/>
        <v>0.14250913208743288</v>
      </c>
      <c r="H20" s="48">
        <v>150350</v>
      </c>
      <c r="I20" s="36">
        <f t="shared" si="1"/>
        <v>0.14099339623880069</v>
      </c>
      <c r="J20" s="48"/>
    </row>
    <row r="21" spans="1:10" s="1" customFormat="1" ht="15.75" x14ac:dyDescent="0.25">
      <c r="A21" s="22"/>
      <c r="B21" s="50" t="s">
        <v>29</v>
      </c>
      <c r="C21" s="50" t="s">
        <v>34</v>
      </c>
      <c r="D21" s="50" t="s">
        <v>35</v>
      </c>
      <c r="E21" s="50" t="s">
        <v>12</v>
      </c>
      <c r="F21" s="49">
        <v>17265</v>
      </c>
      <c r="G21" s="36">
        <f t="shared" si="0"/>
        <v>2.206654856941281E-2</v>
      </c>
      <c r="H21" s="48">
        <v>22555</v>
      </c>
      <c r="I21" s="36">
        <f t="shared" si="1"/>
        <v>2.1151353855444963E-2</v>
      </c>
      <c r="J21" s="48"/>
    </row>
    <row r="22" spans="1:10" s="1" customFormat="1" ht="15.75" x14ac:dyDescent="0.25">
      <c r="A22" s="22"/>
      <c r="B22" s="50" t="s">
        <v>29</v>
      </c>
      <c r="C22" s="50" t="s">
        <v>36</v>
      </c>
      <c r="D22" s="50" t="s">
        <v>37</v>
      </c>
      <c r="E22" s="50" t="s">
        <v>12</v>
      </c>
      <c r="F22" s="49">
        <v>0</v>
      </c>
      <c r="G22" s="36">
        <f t="shared" si="0"/>
        <v>0</v>
      </c>
      <c r="H22" s="48">
        <v>120991</v>
      </c>
      <c r="I22" s="36">
        <f t="shared" si="1"/>
        <v>0.11346146993234943</v>
      </c>
      <c r="J22" s="48"/>
    </row>
    <row r="23" spans="1:10" s="1" customFormat="1" ht="15.75" x14ac:dyDescent="0.25">
      <c r="A23" s="22"/>
      <c r="B23" s="50" t="s">
        <v>29</v>
      </c>
      <c r="C23" s="50" t="s">
        <v>38</v>
      </c>
      <c r="D23" s="50" t="s">
        <v>39</v>
      </c>
      <c r="E23" s="50" t="s">
        <v>27</v>
      </c>
      <c r="F23" s="49">
        <v>146741</v>
      </c>
      <c r="G23" s="36">
        <f t="shared" si="0"/>
        <v>0.18755096458871737</v>
      </c>
      <c r="H23" s="48">
        <v>182491</v>
      </c>
      <c r="I23" s="36">
        <f t="shared" si="1"/>
        <v>0.17113419270379102</v>
      </c>
      <c r="J23" s="48"/>
    </row>
    <row r="24" spans="1:10" s="4" customFormat="1" ht="15.75" x14ac:dyDescent="0.25">
      <c r="A24" s="22"/>
      <c r="B24" s="50" t="s">
        <v>29</v>
      </c>
      <c r="C24" s="50" t="s">
        <v>40</v>
      </c>
      <c r="D24" s="50" t="s">
        <v>41</v>
      </c>
      <c r="E24" s="50" t="s">
        <v>27</v>
      </c>
      <c r="F24" s="49">
        <v>19400</v>
      </c>
      <c r="G24" s="36">
        <f t="shared" si="0"/>
        <v>2.4795310874405362E-2</v>
      </c>
      <c r="H24" s="48">
        <v>19625</v>
      </c>
      <c r="I24" s="36">
        <f t="shared" si="1"/>
        <v>1.8403694055114491E-2</v>
      </c>
      <c r="J24" s="48"/>
    </row>
    <row r="25" spans="1:10" s="4" customFormat="1" ht="15.75" x14ac:dyDescent="0.25">
      <c r="A25" s="22"/>
      <c r="B25" s="48"/>
      <c r="C25" s="48"/>
      <c r="D25" s="48"/>
      <c r="E25" s="48"/>
      <c r="F25" s="49"/>
      <c r="G25" s="36">
        <f t="shared" si="0"/>
        <v>0</v>
      </c>
      <c r="H25" s="48"/>
      <c r="I25" s="36">
        <f t="shared" si="1"/>
        <v>0</v>
      </c>
      <c r="J25" s="48"/>
    </row>
    <row r="26" spans="1:10" s="4" customFormat="1" ht="15.75" x14ac:dyDescent="0.25">
      <c r="A26" s="22"/>
      <c r="B26" s="48"/>
      <c r="C26" s="48"/>
      <c r="D26" s="48"/>
      <c r="E26" s="48"/>
      <c r="F26" s="49"/>
      <c r="G26" s="36">
        <f t="shared" si="0"/>
        <v>0</v>
      </c>
      <c r="H26" s="48"/>
      <c r="I26" s="36">
        <f t="shared" si="1"/>
        <v>0</v>
      </c>
      <c r="J26" s="48"/>
    </row>
    <row r="27" spans="1:10" s="4" customFormat="1" ht="15.75" x14ac:dyDescent="0.25">
      <c r="A27" s="22"/>
      <c r="B27" s="48"/>
      <c r="C27" s="48"/>
      <c r="D27" s="48"/>
      <c r="E27" s="48"/>
      <c r="F27" s="49"/>
      <c r="G27" s="36">
        <f t="shared" si="0"/>
        <v>0</v>
      </c>
      <c r="H27" s="48"/>
      <c r="I27" s="36">
        <f t="shared" si="1"/>
        <v>0</v>
      </c>
      <c r="J27" s="48"/>
    </row>
    <row r="28" spans="1:10" s="4" customFormat="1" ht="15.75" x14ac:dyDescent="0.25">
      <c r="A28" s="22"/>
      <c r="B28" s="48"/>
      <c r="C28" s="48"/>
      <c r="D28" s="48"/>
      <c r="E28" s="48"/>
      <c r="F28" s="49"/>
      <c r="G28" s="36">
        <f t="shared" si="0"/>
        <v>0</v>
      </c>
      <c r="H28" s="48"/>
      <c r="I28" s="36">
        <f t="shared" si="1"/>
        <v>0</v>
      </c>
      <c r="J28" s="48"/>
    </row>
    <row r="29" spans="1:10" s="4" customFormat="1" ht="15.75" x14ac:dyDescent="0.25">
      <c r="A29" s="22"/>
      <c r="B29" s="48"/>
      <c r="C29" s="48"/>
      <c r="D29" s="48"/>
      <c r="E29" s="48"/>
      <c r="F29" s="49"/>
      <c r="G29" s="36">
        <f t="shared" si="0"/>
        <v>0</v>
      </c>
      <c r="H29" s="48"/>
      <c r="I29" s="36">
        <f t="shared" si="1"/>
        <v>0</v>
      </c>
      <c r="J29" s="48"/>
    </row>
    <row r="30" spans="1:10" s="4" customFormat="1" ht="15.75" x14ac:dyDescent="0.25">
      <c r="A30" s="22"/>
      <c r="B30" s="48"/>
      <c r="C30" s="48"/>
      <c r="D30" s="48"/>
      <c r="E30" s="48"/>
      <c r="F30" s="49"/>
      <c r="G30" s="36">
        <f t="shared" si="0"/>
        <v>0</v>
      </c>
      <c r="H30" s="48"/>
      <c r="I30" s="36">
        <f t="shared" si="1"/>
        <v>0</v>
      </c>
      <c r="J30" s="48"/>
    </row>
    <row r="31" spans="1:10" s="4" customFormat="1" ht="15.75" x14ac:dyDescent="0.25">
      <c r="A31" s="22"/>
      <c r="B31" s="48"/>
      <c r="C31" s="48"/>
      <c r="D31" s="48"/>
      <c r="E31" s="48"/>
      <c r="F31" s="49"/>
      <c r="G31" s="36">
        <f t="shared" si="0"/>
        <v>0</v>
      </c>
      <c r="H31" s="48"/>
      <c r="I31" s="36">
        <f t="shared" si="1"/>
        <v>0</v>
      </c>
      <c r="J31" s="48"/>
    </row>
    <row r="32" spans="1:10" s="4" customFormat="1" ht="15.75" x14ac:dyDescent="0.25">
      <c r="A32" s="22"/>
      <c r="B32" s="48"/>
      <c r="C32" s="48"/>
      <c r="D32" s="48"/>
      <c r="E32" s="48"/>
      <c r="F32" s="49"/>
      <c r="G32" s="36">
        <f t="shared" si="0"/>
        <v>0</v>
      </c>
      <c r="H32" s="48"/>
      <c r="I32" s="36">
        <f t="shared" si="1"/>
        <v>0</v>
      </c>
      <c r="J32" s="48"/>
    </row>
    <row r="33" spans="1:12" s="24" customFormat="1" ht="18.75" x14ac:dyDescent="0.25">
      <c r="A33" s="23"/>
      <c r="B33" s="66" t="s">
        <v>42</v>
      </c>
      <c r="C33" s="66"/>
      <c r="D33" s="66"/>
      <c r="E33" s="66"/>
      <c r="F33" s="47">
        <f>SUBTOTAL(109,Table584810[Contract Value])</f>
        <v>782406</v>
      </c>
      <c r="G33" s="37"/>
      <c r="H33" s="47">
        <f>SUBTOTAL(109,Table584810[Actual Spend])</f>
        <v>1066362</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t="s">
        <v>29</v>
      </c>
      <c r="C36" s="50" t="s">
        <v>46</v>
      </c>
      <c r="D36" s="50" t="s">
        <v>47</v>
      </c>
      <c r="E36" s="50" t="s">
        <v>12</v>
      </c>
      <c r="F36" s="49">
        <v>17000</v>
      </c>
      <c r="G36" s="36">
        <f t="shared" ref="G36:G48" si="2">IFERROR($F36/$F$49,"")</f>
        <v>8.1632653061224483E-2</v>
      </c>
      <c r="H36" s="49">
        <v>29557</v>
      </c>
      <c r="I36" s="36">
        <f t="shared" ref="I36:I48" si="3">IFERROR($H36/$H$49,"")</f>
        <v>0.12430502401399625</v>
      </c>
      <c r="J36" s="50" t="s">
        <v>28</v>
      </c>
    </row>
    <row r="37" spans="1:12" s="19" customFormat="1" ht="15.75" x14ac:dyDescent="0.25">
      <c r="A37" s="25"/>
      <c r="B37" s="50" t="s">
        <v>29</v>
      </c>
      <c r="C37" s="50" t="s">
        <v>48</v>
      </c>
      <c r="D37" s="50" t="s">
        <v>49</v>
      </c>
      <c r="E37" s="50" t="s">
        <v>11</v>
      </c>
      <c r="F37" s="49">
        <v>21100</v>
      </c>
      <c r="G37" s="36">
        <f t="shared" si="2"/>
        <v>0.10132052821128451</v>
      </c>
      <c r="H37" s="49">
        <v>21650</v>
      </c>
      <c r="I37" s="36">
        <f t="shared" si="3"/>
        <v>9.1051316774470301E-2</v>
      </c>
      <c r="J37" s="48"/>
    </row>
    <row r="38" spans="1:12" s="19" customFormat="1" ht="15.75" x14ac:dyDescent="0.25">
      <c r="A38" s="25"/>
      <c r="B38" s="50" t="s">
        <v>29</v>
      </c>
      <c r="C38" s="50" t="s">
        <v>50</v>
      </c>
      <c r="D38" s="50" t="s">
        <v>51</v>
      </c>
      <c r="E38" s="50" t="s">
        <v>12</v>
      </c>
      <c r="F38" s="49">
        <v>90000</v>
      </c>
      <c r="G38" s="36">
        <f t="shared" si="2"/>
        <v>0.43217286914765907</v>
      </c>
      <c r="H38" s="49">
        <v>99010</v>
      </c>
      <c r="I38" s="36">
        <f t="shared" si="3"/>
        <v>0.41639680710578775</v>
      </c>
      <c r="J38" s="48"/>
    </row>
    <row r="39" spans="1:12" s="19" customFormat="1" ht="15.75" x14ac:dyDescent="0.25">
      <c r="A39" s="25"/>
      <c r="B39" s="50" t="s">
        <v>29</v>
      </c>
      <c r="C39" s="50" t="s">
        <v>52</v>
      </c>
      <c r="D39" s="50" t="s">
        <v>53</v>
      </c>
      <c r="E39" s="50" t="s">
        <v>12</v>
      </c>
      <c r="F39" s="49">
        <v>70000</v>
      </c>
      <c r="G39" s="36">
        <f t="shared" si="2"/>
        <v>0.33613445378151263</v>
      </c>
      <c r="H39" s="49">
        <v>78741</v>
      </c>
      <c r="I39" s="36">
        <f t="shared" si="3"/>
        <v>0.33115342882857118</v>
      </c>
      <c r="J39" s="48"/>
    </row>
    <row r="40" spans="1:12" s="19" customFormat="1" ht="15.75" x14ac:dyDescent="0.25">
      <c r="A40" s="25"/>
      <c r="B40" s="50" t="s">
        <v>29</v>
      </c>
      <c r="C40" s="50" t="s">
        <v>54</v>
      </c>
      <c r="D40" s="50" t="s">
        <v>55</v>
      </c>
      <c r="E40" s="50" t="s">
        <v>12</v>
      </c>
      <c r="F40" s="49">
        <v>10150</v>
      </c>
      <c r="G40" s="36">
        <f t="shared" si="2"/>
        <v>4.8739495798319328E-2</v>
      </c>
      <c r="H40" s="49">
        <v>8820</v>
      </c>
      <c r="I40" s="36">
        <f t="shared" si="3"/>
        <v>3.7093423277174506E-2</v>
      </c>
      <c r="J40" s="48"/>
    </row>
    <row r="41" spans="1:12" s="19" customFormat="1" ht="15.75" x14ac:dyDescent="0.25">
      <c r="A41" s="25"/>
      <c r="B41" s="48"/>
      <c r="C41" s="48"/>
      <c r="D41" s="48"/>
      <c r="E41" s="48"/>
      <c r="F41" s="49"/>
      <c r="G41" s="36">
        <f t="shared" si="2"/>
        <v>0</v>
      </c>
      <c r="H41" s="49"/>
      <c r="I41" s="36">
        <f t="shared" si="3"/>
        <v>0</v>
      </c>
      <c r="J41" s="48"/>
    </row>
    <row r="42" spans="1:12" s="19" customFormat="1" ht="15.75" x14ac:dyDescent="0.25">
      <c r="A42" s="25"/>
      <c r="B42" s="48"/>
      <c r="C42" s="48"/>
      <c r="D42" s="48"/>
      <c r="E42" s="48"/>
      <c r="F42" s="49"/>
      <c r="G42" s="36">
        <f t="shared" si="2"/>
        <v>0</v>
      </c>
      <c r="H42" s="49"/>
      <c r="I42" s="36">
        <f t="shared" si="3"/>
        <v>0</v>
      </c>
      <c r="J42" s="48"/>
    </row>
    <row r="43" spans="1:12" s="19" customFormat="1" ht="15.75" x14ac:dyDescent="0.25">
      <c r="A43" s="25"/>
      <c r="B43" s="48"/>
      <c r="C43" s="48"/>
      <c r="D43" s="48"/>
      <c r="E43" s="48"/>
      <c r="F43" s="49"/>
      <c r="G43" s="36">
        <f t="shared" si="2"/>
        <v>0</v>
      </c>
      <c r="H43" s="49"/>
      <c r="I43" s="36">
        <f t="shared" si="3"/>
        <v>0</v>
      </c>
      <c r="J43" s="48"/>
    </row>
    <row r="44" spans="1:12" s="19" customFormat="1" ht="15.75" x14ac:dyDescent="0.25">
      <c r="A44" s="25"/>
      <c r="B44" s="48"/>
      <c r="C44" s="48"/>
      <c r="D44" s="48"/>
      <c r="E44" s="48"/>
      <c r="F44" s="49"/>
      <c r="G44" s="36">
        <f t="shared" si="2"/>
        <v>0</v>
      </c>
      <c r="H44" s="49"/>
      <c r="I44" s="36">
        <f t="shared" si="3"/>
        <v>0</v>
      </c>
      <c r="J44" s="48"/>
    </row>
    <row r="45" spans="1:12" s="4" customFormat="1" ht="15.75" x14ac:dyDescent="0.25">
      <c r="A45" s="25"/>
      <c r="B45" s="48"/>
      <c r="C45" s="48"/>
      <c r="D45" s="48"/>
      <c r="E45" s="48"/>
      <c r="F45" s="49"/>
      <c r="G45" s="36">
        <f t="shared" si="2"/>
        <v>0</v>
      </c>
      <c r="H45" s="49"/>
      <c r="I45" s="36">
        <f t="shared" si="3"/>
        <v>0</v>
      </c>
      <c r="J45" s="48"/>
    </row>
    <row r="46" spans="1:12" s="4" customFormat="1" ht="15.75" x14ac:dyDescent="0.25">
      <c r="A46" s="25"/>
      <c r="B46" s="48"/>
      <c r="C46" s="48"/>
      <c r="D46" s="48"/>
      <c r="E46" s="48"/>
      <c r="F46" s="49"/>
      <c r="G46" s="36">
        <f t="shared" si="2"/>
        <v>0</v>
      </c>
      <c r="H46" s="49"/>
      <c r="I46" s="36">
        <f t="shared" si="3"/>
        <v>0</v>
      </c>
      <c r="J46" s="48"/>
    </row>
    <row r="47" spans="1:12" s="4" customFormat="1" ht="15.75" x14ac:dyDescent="0.25">
      <c r="A47" s="25"/>
      <c r="B47" s="48"/>
      <c r="C47" s="48"/>
      <c r="D47" s="48"/>
      <c r="E47" s="48"/>
      <c r="F47" s="49"/>
      <c r="G47" s="36">
        <f t="shared" si="2"/>
        <v>0</v>
      </c>
      <c r="H47" s="49"/>
      <c r="I47" s="36">
        <f t="shared" si="3"/>
        <v>0</v>
      </c>
      <c r="J47" s="48"/>
    </row>
    <row r="48" spans="1:12" s="4" customFormat="1" ht="15.75" x14ac:dyDescent="0.25">
      <c r="A48" s="25"/>
      <c r="B48" s="48"/>
      <c r="C48" s="48"/>
      <c r="D48" s="48"/>
      <c r="E48" s="48"/>
      <c r="F48" s="49"/>
      <c r="G48" s="36">
        <f t="shared" si="2"/>
        <v>0</v>
      </c>
      <c r="H48" s="49"/>
      <c r="I48" s="36">
        <f t="shared" si="3"/>
        <v>0</v>
      </c>
      <c r="J48" s="48"/>
    </row>
    <row r="49" spans="1:12" s="24" customFormat="1" ht="18.75" x14ac:dyDescent="0.25">
      <c r="A49" s="26"/>
      <c r="B49" s="67" t="s">
        <v>56</v>
      </c>
      <c r="C49" s="67"/>
      <c r="D49" s="67"/>
      <c r="E49" s="67"/>
      <c r="F49" s="40">
        <f>SUBTOTAL(109,Table695911[Contract Value])</f>
        <v>208250</v>
      </c>
      <c r="G49" s="21"/>
      <c r="H49" s="46">
        <f>SUBTOTAL(109,Table695911[Actual Spend])</f>
        <v>237778</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J2" sqref="J2"/>
    </sheetView>
  </sheetViews>
  <sheetFormatPr defaultColWidth="9.140625" defaultRowHeight="15" x14ac:dyDescent="0.25"/>
  <cols>
    <col min="1" max="1" width="23.285156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s>
  <sheetData>
    <row r="1" spans="1:9" ht="43.5" customHeight="1" x14ac:dyDescent="0.25">
      <c r="D1" s="83" t="s">
        <v>69</v>
      </c>
      <c r="E1" s="83"/>
      <c r="F1" s="83"/>
      <c r="G1" s="83"/>
      <c r="H1" s="83"/>
      <c r="I1" s="83"/>
    </row>
    <row r="2" spans="1:9" ht="37.5" customHeight="1" x14ac:dyDescent="0.25">
      <c r="D2" s="82" t="s">
        <v>57</v>
      </c>
      <c r="E2" s="82"/>
      <c r="F2" s="82"/>
      <c r="G2" s="82"/>
      <c r="H2" s="82"/>
      <c r="I2" s="82"/>
    </row>
    <row r="3" spans="1:9" s="1" customFormat="1" ht="15.75" x14ac:dyDescent="0.25">
      <c r="A3" s="65" t="s">
        <v>58</v>
      </c>
      <c r="B3" s="84"/>
      <c r="C3" s="84"/>
      <c r="D3" s="82"/>
      <c r="E3" s="82"/>
      <c r="F3" s="82"/>
      <c r="G3" s="82"/>
      <c r="H3" s="82"/>
      <c r="I3" s="82"/>
    </row>
    <row r="4" spans="1:9" s="1" customFormat="1" ht="15.75" x14ac:dyDescent="0.25">
      <c r="A4" s="65" t="s">
        <v>2</v>
      </c>
      <c r="B4" s="84"/>
      <c r="C4" s="84"/>
      <c r="D4" s="82"/>
      <c r="E4" s="82"/>
      <c r="F4" s="82"/>
      <c r="G4" s="82"/>
      <c r="H4" s="82"/>
      <c r="I4" s="82"/>
    </row>
    <row r="5" spans="1:9" s="1" customFormat="1" ht="15.75" x14ac:dyDescent="0.25">
      <c r="A5" s="65" t="s">
        <v>59</v>
      </c>
      <c r="B5" s="84"/>
      <c r="C5" s="84"/>
      <c r="D5" s="82"/>
      <c r="E5" s="82"/>
      <c r="F5" s="82"/>
      <c r="G5" s="82"/>
      <c r="H5" s="82"/>
      <c r="I5" s="82"/>
    </row>
    <row r="6" spans="1:9" s="1" customFormat="1" ht="15.75" x14ac:dyDescent="0.25">
      <c r="A6" s="5"/>
      <c r="B6" s="4"/>
      <c r="C6" s="6"/>
      <c r="D6" s="82"/>
      <c r="E6" s="82"/>
      <c r="F6" s="82"/>
      <c r="G6" s="82"/>
      <c r="H6" s="82"/>
      <c r="I6" s="82"/>
    </row>
    <row r="7" spans="1:9" s="1" customFormat="1" ht="18.75" x14ac:dyDescent="0.25">
      <c r="A7" s="32" t="s">
        <v>4</v>
      </c>
      <c r="B7" s="33"/>
      <c r="C7" s="34"/>
      <c r="D7" s="31"/>
      <c r="E7" s="31"/>
      <c r="F7" s="31"/>
      <c r="G7" s="31"/>
      <c r="H7" s="31"/>
      <c r="I7" s="31"/>
    </row>
    <row r="8" spans="1:9" s="1" customFormat="1" x14ac:dyDescent="0.25"/>
    <row r="9" spans="1:9" s="1" customFormat="1" ht="18.75" customHeight="1" x14ac:dyDescent="0.3">
      <c r="A9" s="85" t="s">
        <v>5</v>
      </c>
      <c r="B9" s="86"/>
      <c r="C9" s="86"/>
      <c r="D9" s="87" t="s">
        <v>6</v>
      </c>
      <c r="E9" s="87"/>
      <c r="F9" s="87"/>
      <c r="G9" s="88" t="s">
        <v>7</v>
      </c>
      <c r="H9" s="88"/>
      <c r="I9" s="88"/>
    </row>
    <row r="10" spans="1:9" s="1" customFormat="1" ht="15" customHeight="1" x14ac:dyDescent="0.25">
      <c r="A10" s="44"/>
      <c r="B10" s="54" t="s">
        <v>8</v>
      </c>
      <c r="C10" s="54" t="s">
        <v>60</v>
      </c>
      <c r="D10" s="54"/>
      <c r="E10" s="54" t="s">
        <v>8</v>
      </c>
      <c r="F10" s="54" t="s">
        <v>60</v>
      </c>
      <c r="G10" s="54"/>
      <c r="H10" s="54" t="s">
        <v>8</v>
      </c>
      <c r="I10" s="54" t="s">
        <v>60</v>
      </c>
    </row>
    <row r="11" spans="1:9" s="1" customFormat="1" ht="15.75" customHeight="1" x14ac:dyDescent="0.25">
      <c r="A11" s="68" t="s">
        <v>11</v>
      </c>
      <c r="B11" s="71"/>
      <c r="C11" s="41">
        <f>SUMIF('Project 1'!$E$21:$E$35,"MBE",'Project 1'!$F$21:$F$35)</f>
        <v>0</v>
      </c>
      <c r="D11" s="68" t="s">
        <v>11</v>
      </c>
      <c r="E11" s="71"/>
      <c r="F11" s="41">
        <f>SUMIF('Project 1'!$E$39:$E$51,"MBE",'Project 1'!$F$39:$F$51)</f>
        <v>0</v>
      </c>
      <c r="G11" s="68" t="s">
        <v>11</v>
      </c>
      <c r="H11" s="71"/>
      <c r="I11" s="41">
        <f>SUM(C11+F11)</f>
        <v>0</v>
      </c>
    </row>
    <row r="12" spans="1:9" s="1" customFormat="1" ht="15.75" customHeight="1" x14ac:dyDescent="0.25">
      <c r="A12" s="68"/>
      <c r="B12" s="72"/>
      <c r="C12" s="42" t="str">
        <f>IFERROR(AVERAGE(C11/C15),"")</f>
        <v/>
      </c>
      <c r="D12" s="68"/>
      <c r="E12" s="72"/>
      <c r="F12" s="42" t="str">
        <f>IFERROR(AVERAGE(F11/F15),"")</f>
        <v/>
      </c>
      <c r="G12" s="68"/>
      <c r="H12" s="72"/>
      <c r="I12" s="42" t="str">
        <f>IFERROR(AVERAGE(I11/I15),"")</f>
        <v/>
      </c>
    </row>
    <row r="13" spans="1:9" s="1" customFormat="1" ht="15.75" customHeight="1" x14ac:dyDescent="0.25">
      <c r="A13" s="68" t="s">
        <v>12</v>
      </c>
      <c r="B13" s="71"/>
      <c r="C13" s="41">
        <f>SUMIF('Project 1'!$E$21:$E$35,"WBE",'Project 1'!$F$21:$F$35)</f>
        <v>0</v>
      </c>
      <c r="D13" s="68" t="s">
        <v>12</v>
      </c>
      <c r="E13" s="71"/>
      <c r="F13" s="41">
        <f>SUMIF('Project 1'!$E$39:$E$51,"WBE",'Project 1'!$F$39:$F$51)</f>
        <v>0</v>
      </c>
      <c r="G13" s="68" t="s">
        <v>12</v>
      </c>
      <c r="H13" s="71"/>
      <c r="I13" s="41">
        <f>SUM(C13+F13)</f>
        <v>0</v>
      </c>
    </row>
    <row r="14" spans="1:9" s="1" customFormat="1" ht="15.75" customHeight="1" x14ac:dyDescent="0.25">
      <c r="A14" s="68"/>
      <c r="B14" s="72"/>
      <c r="C14" s="42" t="str">
        <f>IFERROR(AVERAGE(C13/C15),"")</f>
        <v/>
      </c>
      <c r="D14" s="68"/>
      <c r="E14" s="72"/>
      <c r="F14" s="42" t="str">
        <f>IFERROR(AVERAGE(F13/F15),"")</f>
        <v/>
      </c>
      <c r="G14" s="68"/>
      <c r="H14" s="72"/>
      <c r="I14" s="42" t="str">
        <f>IFERROR(AVERAGE(I13/I15),"")</f>
        <v/>
      </c>
    </row>
    <row r="15" spans="1:9" s="1" customFormat="1" ht="15.75" x14ac:dyDescent="0.25">
      <c r="A15" s="43" t="s">
        <v>13</v>
      </c>
      <c r="B15" s="51"/>
      <c r="C15" s="41">
        <f>F36</f>
        <v>0</v>
      </c>
      <c r="D15" s="43" t="s">
        <v>14</v>
      </c>
      <c r="E15" s="52"/>
      <c r="F15" s="41">
        <f>F52</f>
        <v>0</v>
      </c>
      <c r="G15" s="43" t="s">
        <v>15</v>
      </c>
      <c r="H15" s="52"/>
      <c r="I15" s="41">
        <f>SUM(C15+F15)</f>
        <v>0</v>
      </c>
    </row>
    <row r="16" spans="1:9" s="1" customFormat="1" ht="15" customHeight="1" x14ac:dyDescent="0.25">
      <c r="A16" s="9"/>
      <c r="B16" s="8"/>
      <c r="C16" s="8"/>
      <c r="D16" s="8"/>
      <c r="E16" s="7"/>
      <c r="F16" s="7"/>
      <c r="G16" s="9"/>
      <c r="H16" s="45"/>
      <c r="I16" s="8"/>
    </row>
    <row r="17" spans="1:9" s="1" customFormat="1" ht="18.75" x14ac:dyDescent="0.25">
      <c r="A17" s="35" t="s">
        <v>16</v>
      </c>
      <c r="B17" s="35"/>
      <c r="C17" s="35"/>
      <c r="D17" s="28"/>
      <c r="E17" s="29"/>
      <c r="F17" s="29"/>
      <c r="G17" s="30"/>
      <c r="H17" s="28"/>
      <c r="I17" s="28"/>
    </row>
    <row r="18" spans="1:9" s="1" customFormat="1" x14ac:dyDescent="0.25">
      <c r="A18" s="9"/>
      <c r="B18" s="8"/>
      <c r="C18" s="8"/>
      <c r="D18" s="8"/>
      <c r="E18" s="7"/>
      <c r="F18" s="7"/>
      <c r="G18" s="9"/>
      <c r="H18" s="8"/>
      <c r="I18" s="8"/>
    </row>
    <row r="19" spans="1:9" s="1" customFormat="1" ht="18.75" x14ac:dyDescent="0.25">
      <c r="A19" s="12"/>
      <c r="B19" s="12"/>
      <c r="C19" s="13"/>
      <c r="D19" s="13"/>
      <c r="E19" s="13"/>
      <c r="F19" s="13"/>
      <c r="G19" s="3"/>
      <c r="H19" s="3"/>
      <c r="I19" s="14"/>
    </row>
    <row r="20" spans="1:9" s="1" customFormat="1" x14ac:dyDescent="0.25">
      <c r="B20" s="10" t="s">
        <v>17</v>
      </c>
      <c r="C20" s="10" t="s">
        <v>18</v>
      </c>
      <c r="D20" s="10" t="s">
        <v>19</v>
      </c>
      <c r="E20" s="10" t="s">
        <v>20</v>
      </c>
      <c r="F20" s="11" t="s">
        <v>60</v>
      </c>
      <c r="G20" s="15" t="s">
        <v>22</v>
      </c>
      <c r="H20" s="11" t="s">
        <v>23</v>
      </c>
    </row>
    <row r="21" spans="1:9" s="1" customFormat="1" ht="15.75" x14ac:dyDescent="0.25">
      <c r="A21" s="55"/>
      <c r="B21" s="50"/>
      <c r="C21" s="50"/>
      <c r="D21" s="50"/>
      <c r="E21" s="50"/>
      <c r="F21" s="48"/>
      <c r="G21" s="36" t="str">
        <f t="shared" ref="G21:G35" si="0">IFERROR($F21/$F$36,"")</f>
        <v/>
      </c>
      <c r="H21" s="50" t="s">
        <v>28</v>
      </c>
    </row>
    <row r="22" spans="1:9" s="1" customFormat="1" ht="15.75" x14ac:dyDescent="0.25">
      <c r="A22" s="55"/>
      <c r="B22" s="50"/>
      <c r="C22" s="50"/>
      <c r="D22" s="50"/>
      <c r="E22" s="50"/>
      <c r="F22" s="48"/>
      <c r="G22" s="36" t="str">
        <f t="shared" si="0"/>
        <v/>
      </c>
      <c r="H22" s="48"/>
    </row>
    <row r="23" spans="1:9" s="1" customFormat="1" ht="15.75" x14ac:dyDescent="0.25">
      <c r="A23" s="55"/>
      <c r="B23" s="50"/>
      <c r="C23" s="50"/>
      <c r="D23" s="50"/>
      <c r="E23" s="50"/>
      <c r="F23" s="48"/>
      <c r="G23" s="36" t="str">
        <f t="shared" si="0"/>
        <v/>
      </c>
      <c r="H23" s="48"/>
    </row>
    <row r="24" spans="1:9" s="1" customFormat="1" ht="15.75" x14ac:dyDescent="0.25">
      <c r="A24" s="55"/>
      <c r="B24" s="50"/>
      <c r="C24" s="50"/>
      <c r="D24" s="50"/>
      <c r="E24" s="50"/>
      <c r="F24" s="48"/>
      <c r="G24" s="36" t="str">
        <f t="shared" si="0"/>
        <v/>
      </c>
      <c r="H24" s="48"/>
    </row>
    <row r="25" spans="1:9" s="1" customFormat="1" ht="15.75" x14ac:dyDescent="0.25">
      <c r="A25" s="55"/>
      <c r="B25" s="50"/>
      <c r="C25" s="50"/>
      <c r="D25" s="50"/>
      <c r="E25" s="50"/>
      <c r="F25" s="48"/>
      <c r="G25" s="36" t="str">
        <f t="shared" si="0"/>
        <v/>
      </c>
      <c r="H25" s="48"/>
    </row>
    <row r="26" spans="1:9" s="1" customFormat="1" ht="15.75" x14ac:dyDescent="0.25">
      <c r="A26" s="55"/>
      <c r="B26" s="50"/>
      <c r="C26" s="50"/>
      <c r="D26" s="50"/>
      <c r="E26" s="50"/>
      <c r="F26" s="48"/>
      <c r="G26" s="36" t="str">
        <f t="shared" si="0"/>
        <v/>
      </c>
      <c r="H26" s="48"/>
    </row>
    <row r="27" spans="1:9" s="4" customFormat="1" ht="15.75" x14ac:dyDescent="0.25">
      <c r="A27" s="55"/>
      <c r="B27" s="50"/>
      <c r="C27" s="50"/>
      <c r="D27" s="50"/>
      <c r="E27" s="50"/>
      <c r="F27" s="48"/>
      <c r="G27" s="36" t="str">
        <f t="shared" si="0"/>
        <v/>
      </c>
      <c r="H27" s="48"/>
    </row>
    <row r="28" spans="1:9" s="4" customFormat="1" ht="15.75" x14ac:dyDescent="0.25">
      <c r="A28" s="55"/>
      <c r="B28" s="48"/>
      <c r="C28" s="48"/>
      <c r="D28" s="48"/>
      <c r="E28" s="48"/>
      <c r="F28" s="48"/>
      <c r="G28" s="36" t="str">
        <f t="shared" si="0"/>
        <v/>
      </c>
      <c r="H28" s="48"/>
    </row>
    <row r="29" spans="1:9" s="4" customFormat="1" ht="15.75" x14ac:dyDescent="0.25">
      <c r="A29" s="55"/>
      <c r="B29" s="48"/>
      <c r="C29" s="48"/>
      <c r="D29" s="48"/>
      <c r="E29" s="48"/>
      <c r="F29" s="48"/>
      <c r="G29" s="36" t="str">
        <f t="shared" si="0"/>
        <v/>
      </c>
      <c r="H29" s="48"/>
    </row>
    <row r="30" spans="1:9" s="4" customFormat="1" ht="15.75" x14ac:dyDescent="0.25">
      <c r="A30" s="55"/>
      <c r="B30" s="48"/>
      <c r="C30" s="48"/>
      <c r="D30" s="48"/>
      <c r="E30" s="48"/>
      <c r="F30" s="48"/>
      <c r="G30" s="36" t="str">
        <f t="shared" si="0"/>
        <v/>
      </c>
      <c r="H30" s="48"/>
    </row>
    <row r="31" spans="1:9" s="4" customFormat="1" ht="15.75" x14ac:dyDescent="0.25">
      <c r="A31" s="55"/>
      <c r="B31" s="48"/>
      <c r="C31" s="48"/>
      <c r="D31" s="48"/>
      <c r="E31" s="48"/>
      <c r="F31" s="48"/>
      <c r="G31" s="36" t="str">
        <f t="shared" si="0"/>
        <v/>
      </c>
      <c r="H31" s="48"/>
    </row>
    <row r="32" spans="1:9" s="4" customFormat="1" ht="15.75" x14ac:dyDescent="0.25">
      <c r="A32" s="55"/>
      <c r="B32" s="48"/>
      <c r="C32" s="48"/>
      <c r="D32" s="48"/>
      <c r="E32" s="48"/>
      <c r="F32" s="48"/>
      <c r="G32" s="36" t="str">
        <f t="shared" si="0"/>
        <v/>
      </c>
      <c r="H32" s="48"/>
    </row>
    <row r="33" spans="1:9" s="4" customFormat="1" ht="15.75" x14ac:dyDescent="0.25">
      <c r="A33" s="55"/>
      <c r="B33" s="48"/>
      <c r="C33" s="48"/>
      <c r="D33" s="48"/>
      <c r="E33" s="48"/>
      <c r="F33" s="48"/>
      <c r="G33" s="36" t="str">
        <f t="shared" si="0"/>
        <v/>
      </c>
      <c r="H33" s="48"/>
    </row>
    <row r="34" spans="1:9" s="4" customFormat="1" ht="15.75" x14ac:dyDescent="0.25">
      <c r="A34" s="55"/>
      <c r="B34" s="48"/>
      <c r="C34" s="48"/>
      <c r="D34" s="48"/>
      <c r="E34" s="48"/>
      <c r="F34" s="48"/>
      <c r="G34" s="36" t="str">
        <f t="shared" si="0"/>
        <v/>
      </c>
      <c r="H34" s="48"/>
    </row>
    <row r="35" spans="1:9" s="4" customFormat="1" ht="15.75" x14ac:dyDescent="0.25">
      <c r="A35" s="55"/>
      <c r="B35" s="48"/>
      <c r="C35" s="48"/>
      <c r="D35" s="48"/>
      <c r="E35" s="48"/>
      <c r="F35" s="48"/>
      <c r="G35" s="36" t="str">
        <f t="shared" si="0"/>
        <v/>
      </c>
      <c r="H35" s="48"/>
    </row>
    <row r="36" spans="1:9" s="24" customFormat="1" ht="18.75" x14ac:dyDescent="0.25">
      <c r="A36" s="57"/>
      <c r="B36" s="89" t="s">
        <v>42</v>
      </c>
      <c r="C36" s="89"/>
      <c r="D36" s="89"/>
      <c r="E36" s="89"/>
      <c r="F36" s="58">
        <f>SUBTOTAL(109,Table58481046[Final Contract Amount])</f>
        <v>0</v>
      </c>
      <c r="G36" s="59"/>
      <c r="H36" s="60"/>
      <c r="I36" s="59"/>
    </row>
    <row r="37" spans="1:9" s="18" customFormat="1" ht="18.75" x14ac:dyDescent="0.25">
      <c r="A37" s="12"/>
      <c r="B37" s="12"/>
      <c r="C37" s="12"/>
      <c r="D37" s="12" t="s">
        <v>43</v>
      </c>
      <c r="E37" s="12"/>
      <c r="F37" s="12"/>
      <c r="G37" s="16"/>
      <c r="H37" s="16"/>
      <c r="I37" s="17"/>
    </row>
    <row r="38" spans="1:9" s="19" customFormat="1" x14ac:dyDescent="0.25">
      <c r="B38" s="10" t="s">
        <v>17</v>
      </c>
      <c r="C38" s="10" t="s">
        <v>18</v>
      </c>
      <c r="D38" s="10" t="s">
        <v>19</v>
      </c>
      <c r="E38" s="10" t="s">
        <v>20</v>
      </c>
      <c r="F38" s="11" t="s">
        <v>60</v>
      </c>
      <c r="G38" s="15" t="s">
        <v>45</v>
      </c>
      <c r="H38" s="11" t="s">
        <v>23</v>
      </c>
    </row>
    <row r="39" spans="1:9" s="19" customFormat="1" ht="15.75" x14ac:dyDescent="0.25">
      <c r="A39" s="56"/>
      <c r="B39" s="50"/>
      <c r="C39" s="50"/>
      <c r="D39" s="50"/>
      <c r="E39" s="50"/>
      <c r="F39" s="49"/>
      <c r="G39" s="36" t="str">
        <f t="shared" ref="G39:G51" si="1">IFERROR($F39/$F$52,"")</f>
        <v/>
      </c>
      <c r="H39" s="50" t="s">
        <v>28</v>
      </c>
    </row>
    <row r="40" spans="1:9" s="19" customFormat="1" ht="15.75" x14ac:dyDescent="0.25">
      <c r="A40" s="56"/>
      <c r="B40" s="50"/>
      <c r="C40" s="50"/>
      <c r="D40" s="50"/>
      <c r="E40" s="50"/>
      <c r="F40" s="49"/>
      <c r="G40" s="36" t="str">
        <f t="shared" si="1"/>
        <v/>
      </c>
      <c r="H40" s="48"/>
    </row>
    <row r="41" spans="1:9" s="19" customFormat="1" ht="15.75" x14ac:dyDescent="0.25">
      <c r="A41" s="56"/>
      <c r="B41" s="50"/>
      <c r="C41" s="50"/>
      <c r="D41" s="50"/>
      <c r="E41" s="50"/>
      <c r="F41" s="49"/>
      <c r="G41" s="36" t="str">
        <f t="shared" si="1"/>
        <v/>
      </c>
      <c r="H41" s="48"/>
    </row>
    <row r="42" spans="1:9" s="19" customFormat="1" ht="15.75" x14ac:dyDescent="0.25">
      <c r="A42" s="56"/>
      <c r="B42" s="50"/>
      <c r="C42" s="50"/>
      <c r="D42" s="50"/>
      <c r="E42" s="50"/>
      <c r="F42" s="49"/>
      <c r="G42" s="36" t="str">
        <f t="shared" si="1"/>
        <v/>
      </c>
      <c r="H42" s="48"/>
    </row>
    <row r="43" spans="1:9" s="19" customFormat="1" ht="15.75" x14ac:dyDescent="0.25">
      <c r="A43" s="56"/>
      <c r="B43" s="50"/>
      <c r="C43" s="50"/>
      <c r="D43" s="50"/>
      <c r="E43" s="50"/>
      <c r="F43" s="49"/>
      <c r="G43" s="36" t="str">
        <f t="shared" si="1"/>
        <v/>
      </c>
      <c r="H43" s="48"/>
    </row>
    <row r="44" spans="1:9" s="19" customFormat="1" ht="15.75" x14ac:dyDescent="0.25">
      <c r="A44" s="56"/>
      <c r="B44" s="48"/>
      <c r="C44" s="48"/>
      <c r="D44" s="48"/>
      <c r="E44" s="48"/>
      <c r="F44" s="49"/>
      <c r="G44" s="36" t="str">
        <f t="shared" si="1"/>
        <v/>
      </c>
      <c r="H44" s="48"/>
    </row>
    <row r="45" spans="1:9" s="19" customFormat="1" ht="15.75" x14ac:dyDescent="0.25">
      <c r="A45" s="56"/>
      <c r="B45" s="48"/>
      <c r="C45" s="48"/>
      <c r="D45" s="48"/>
      <c r="E45" s="48"/>
      <c r="F45" s="49"/>
      <c r="G45" s="36" t="str">
        <f t="shared" si="1"/>
        <v/>
      </c>
      <c r="H45" s="48"/>
    </row>
    <row r="46" spans="1:9" s="19" customFormat="1" ht="15.75" x14ac:dyDescent="0.25">
      <c r="A46" s="56"/>
      <c r="B46" s="48"/>
      <c r="C46" s="48"/>
      <c r="D46" s="48"/>
      <c r="E46" s="48"/>
      <c r="F46" s="49"/>
      <c r="G46" s="36" t="str">
        <f t="shared" si="1"/>
        <v/>
      </c>
      <c r="H46" s="48"/>
    </row>
    <row r="47" spans="1:9" s="19" customFormat="1" ht="15.75" x14ac:dyDescent="0.25">
      <c r="A47" s="56"/>
      <c r="B47" s="48"/>
      <c r="C47" s="48"/>
      <c r="D47" s="48"/>
      <c r="E47" s="48"/>
      <c r="F47" s="49"/>
      <c r="G47" s="36" t="str">
        <f t="shared" si="1"/>
        <v/>
      </c>
      <c r="H47" s="48"/>
    </row>
    <row r="48" spans="1:9" s="4" customFormat="1" ht="15.75" x14ac:dyDescent="0.25">
      <c r="A48" s="56"/>
      <c r="B48" s="48"/>
      <c r="C48" s="48"/>
      <c r="D48" s="48"/>
      <c r="E48" s="48"/>
      <c r="F48" s="49"/>
      <c r="G48" s="36" t="str">
        <f t="shared" si="1"/>
        <v/>
      </c>
      <c r="H48" s="48"/>
    </row>
    <row r="49" spans="1:9" s="4" customFormat="1" ht="15.75" x14ac:dyDescent="0.25">
      <c r="A49" s="56"/>
      <c r="B49" s="48"/>
      <c r="C49" s="48"/>
      <c r="D49" s="48"/>
      <c r="E49" s="48"/>
      <c r="F49" s="49"/>
      <c r="G49" s="36" t="str">
        <f t="shared" si="1"/>
        <v/>
      </c>
      <c r="H49" s="48"/>
    </row>
    <row r="50" spans="1:9" s="4" customFormat="1" ht="15.75" x14ac:dyDescent="0.25">
      <c r="A50" s="56"/>
      <c r="B50" s="48"/>
      <c r="C50" s="48"/>
      <c r="D50" s="48"/>
      <c r="E50" s="48"/>
      <c r="F50" s="49"/>
      <c r="G50" s="36" t="str">
        <f t="shared" si="1"/>
        <v/>
      </c>
      <c r="H50" s="48"/>
    </row>
    <row r="51" spans="1:9" s="4" customFormat="1" ht="15.75" x14ac:dyDescent="0.25">
      <c r="A51" s="56"/>
      <c r="B51" s="48"/>
      <c r="C51" s="48"/>
      <c r="D51" s="48"/>
      <c r="E51" s="48"/>
      <c r="F51" s="49"/>
      <c r="G51" s="36" t="str">
        <f t="shared" si="1"/>
        <v/>
      </c>
      <c r="H51" s="48"/>
    </row>
    <row r="52" spans="1:9" s="24" customFormat="1" ht="18.75" x14ac:dyDescent="0.25">
      <c r="A52" s="61"/>
      <c r="B52" s="90" t="s">
        <v>56</v>
      </c>
      <c r="C52" s="90"/>
      <c r="D52" s="90"/>
      <c r="E52" s="90"/>
      <c r="F52" s="62">
        <f>SUBTOTAL(109,Table69591157[Final Contract Amount])</f>
        <v>0</v>
      </c>
      <c r="G52" s="63"/>
      <c r="H52" s="64"/>
      <c r="I52" s="63"/>
    </row>
    <row r="53" spans="1:9" s="18" customFormat="1" ht="18.75" x14ac:dyDescent="0.25">
      <c r="B53" s="12"/>
      <c r="C53" s="12"/>
      <c r="D53" s="12"/>
      <c r="E53" s="12"/>
      <c r="F53" s="12"/>
      <c r="G53" s="16"/>
      <c r="H53" s="16"/>
      <c r="I53" s="17"/>
    </row>
  </sheetData>
  <sheetProtection insertRows="0" deleteRows="0" sort="0" autoFilter="0"/>
  <mergeCells count="22">
    <mergeCell ref="G13:G14"/>
    <mergeCell ref="H13:H14"/>
    <mergeCell ref="A11:A12"/>
    <mergeCell ref="B11:B12"/>
    <mergeCell ref="D11:D12"/>
    <mergeCell ref="E11:E12"/>
    <mergeCell ref="G11:G12"/>
    <mergeCell ref="B36:E36"/>
    <mergeCell ref="B52:E52"/>
    <mergeCell ref="A13:A14"/>
    <mergeCell ref="B13:B14"/>
    <mergeCell ref="D13:D14"/>
    <mergeCell ref="E13:E14"/>
    <mergeCell ref="H11:H12"/>
    <mergeCell ref="D2:I6"/>
    <mergeCell ref="D1:I1"/>
    <mergeCell ref="B3:C3"/>
    <mergeCell ref="B4:C4"/>
    <mergeCell ref="B5:C5"/>
    <mergeCell ref="A9:C9"/>
    <mergeCell ref="D9:F9"/>
    <mergeCell ref="G9:I9"/>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2'!$E$18:$E$32,"MBE",'Project 2'!$F$18:$F$32)</f>
        <v>0</v>
      </c>
      <c r="D8" s="41">
        <f>SUMIF('Project 2'!$E$18:$E$32,"MBE",'Project 2'!$H$18:$H$32)</f>
        <v>0</v>
      </c>
      <c r="E8" s="68" t="s">
        <v>11</v>
      </c>
      <c r="F8" s="71"/>
      <c r="G8" s="41">
        <f>SUMIF('Project 2'!$E$36:$E$48,"MBE",'Project 2'!$F$36:$F$48)</f>
        <v>0</v>
      </c>
      <c r="H8" s="41">
        <f>SUMIF('Project 2'!$E$36:$E$48,"MBE",'Project 2'!$H$36:$H$48)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2'!$E$18:$E$32,"WBE",'Project 2'!$F$18:$F$32)</f>
        <v>0</v>
      </c>
      <c r="D10" s="41">
        <f>SUMIF('Project 2'!$E$18:$E$32,"WBE",'Project 2'!$H$18:$H$32)</f>
        <v>0</v>
      </c>
      <c r="E10" s="68" t="s">
        <v>12</v>
      </c>
      <c r="F10" s="71"/>
      <c r="G10" s="41">
        <f>SUMIF('Project 2'!$E$36:$E$48,"WBE",'Project 2'!$F$36:$F$48)</f>
        <v>0</v>
      </c>
      <c r="H10" s="41">
        <f>SUMIF('Project 2'!$E$36:$E$48,"WBE",'Project 2'!$H$36:$H$48)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SUBTOTAL(109,Table584810464[Contract Value])</f>
        <v>0</v>
      </c>
      <c r="G33" s="37"/>
      <c r="H33" s="47">
        <f>SUBTOTAL(109,Table584810464[Actual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SUBTOTAL(109,Table695911575[Contract Value])</f>
        <v>0</v>
      </c>
      <c r="G49" s="21"/>
      <c r="H49" s="46">
        <f>SUBTOTAL(109,Table695911575[Actual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3'!$E$18:$E$32,"MBE",'Project 3'!$F$18:$F$32)</f>
        <v>0</v>
      </c>
      <c r="D8" s="41">
        <f>SUMIF('Project 3'!$E$18:$E$32,"MBE",'Project 3'!$H$18:$H$32)</f>
        <v>0</v>
      </c>
      <c r="E8" s="68" t="s">
        <v>11</v>
      </c>
      <c r="F8" s="71"/>
      <c r="G8" s="41">
        <f>SUMIF('Project 3'!$E$36:$E$48,"MBE",'Project 3'!$F$36:$F$48)</f>
        <v>0</v>
      </c>
      <c r="H8" s="41">
        <f>SUMIF('Project 3'!$E$36:$E$48,"MBE",'Project 3'!$H$36:$H$48)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3'!$E$18:$E$32,"WBE",'Project 3'!$F$18:$F$32)</f>
        <v>0</v>
      </c>
      <c r="D10" s="41">
        <f>SUMIF('Project 3'!$E$18:$E$32,"WBE",'Project 3'!$H$18:$H$32)</f>
        <v>0</v>
      </c>
      <c r="E10" s="68" t="s">
        <v>12</v>
      </c>
      <c r="F10" s="71"/>
      <c r="G10" s="41">
        <f>SUMIF('Project 3'!$E$36:$E$48,"WBE",'Project 3'!$F$36:$F$48)</f>
        <v>0</v>
      </c>
      <c r="H10" s="41">
        <f>SUMIF('Project 3'!$E$36:$E$48,"WBE",'Project 3'!$H$36:$H$48)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SUBTOTAL(109,Table5848104648[Contract Value])</f>
        <v>0</v>
      </c>
      <c r="G33" s="37"/>
      <c r="H33" s="47">
        <f>SUBTOTAL(109,Table5848104648[Actual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SUBTOTAL(109,Table6959115759[Contract Value])</f>
        <v>0</v>
      </c>
      <c r="G49" s="21"/>
      <c r="H49" s="46">
        <f>SUBTOTAL(109,Table6959115759[Actual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61</v>
      </c>
    </row>
    <row r="2" spans="1:1" x14ac:dyDescent="0.25">
      <c r="A2" s="2"/>
    </row>
    <row r="3" spans="1:1" x14ac:dyDescent="0.25">
      <c r="A3" t="s">
        <v>62</v>
      </c>
    </row>
    <row r="4" spans="1:1" ht="30" x14ac:dyDescent="0.25">
      <c r="A4" s="2" t="s">
        <v>63</v>
      </c>
    </row>
    <row r="5" spans="1:1" x14ac:dyDescent="0.25">
      <c r="A5" s="2" t="s">
        <v>64</v>
      </c>
    </row>
    <row r="6" spans="1:1" x14ac:dyDescent="0.25">
      <c r="A6" s="2" t="s">
        <v>65</v>
      </c>
    </row>
    <row r="8" spans="1:1" x14ac:dyDescent="0.25">
      <c r="A8" s="3" t="s">
        <v>66</v>
      </c>
    </row>
    <row r="9" spans="1:1" x14ac:dyDescent="0.25">
      <c r="A9" s="1" t="s">
        <v>11</v>
      </c>
    </row>
    <row r="10" spans="1:1" x14ac:dyDescent="0.25">
      <c r="A10" s="1" t="s">
        <v>12</v>
      </c>
    </row>
    <row r="11" spans="1:1" x14ac:dyDescent="0.25">
      <c r="A11" s="1" t="s">
        <v>27</v>
      </c>
    </row>
    <row r="12" spans="1:1" x14ac:dyDescent="0.25">
      <c r="A12" s="1" t="s">
        <v>67</v>
      </c>
    </row>
    <row r="13" spans="1:1" x14ac:dyDescent="0.25">
      <c r="A13" s="1" t="s">
        <v>68</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1217105CBA14491602ACD30E402E2" ma:contentTypeVersion="17" ma:contentTypeDescription="Create a new document." ma:contentTypeScope="" ma:versionID="0d482b653265afd900d553fc6c3bc47b">
  <xsd:schema xmlns:xsd="http://www.w3.org/2001/XMLSchema" xmlns:xs="http://www.w3.org/2001/XMLSchema" xmlns:p="http://schemas.microsoft.com/office/2006/metadata/properties" xmlns:ns2="65474d8a-d81b-4710-9a7c-a8706cb166e2" xmlns:ns3="af03ae49-483a-408e-822e-b1ea4b39d43f" targetNamespace="http://schemas.microsoft.com/office/2006/metadata/properties" ma:root="true" ma:fieldsID="f668d9c5c1054734285df98f24519545" ns2:_="" ns3:_="">
    <xsd:import namespace="65474d8a-d81b-4710-9a7c-a8706cb166e2"/>
    <xsd:import namespace="af03ae49-483a-408e-822e-b1ea4b39d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74d8a-d81b-4710-9a7c-a8706cb16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03ae49-483a-408e-822e-b1ea4b39d43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4" nillable="true" ma:displayName="Taxonomy Catch All Column" ma:hidden="true" ma:list="{13e7379d-cf6d-49bd-879e-e29b209d1fbf}" ma:internalName="TaxCatchAll" ma:readOnly="false" ma:showField="CatchAllData" ma:web="af03ae49-483a-408e-822e-b1ea4b39d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03ae49-483a-408e-822e-b1ea4b39d43f" xsi:nil="true"/>
    <lcf76f155ced4ddcb4097134ff3c332f xmlns="65474d8a-d81b-4710-9a7c-a8706cb166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CA867C-C512-4AD8-B825-7524C529A3E7}"/>
</file>

<file path=customXml/itemProps2.xml><?xml version="1.0" encoding="utf-8"?>
<ds:datastoreItem xmlns:ds="http://schemas.openxmlformats.org/officeDocument/2006/customXml" ds:itemID="{542D6E40-28DB-4BD4-9DF8-7A2FD0BF43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3BD451-14AF-40CE-A1EF-0B31A17F29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Cameron Miller</cp:lastModifiedBy>
  <cp:revision/>
  <dcterms:created xsi:type="dcterms:W3CDTF">2019-02-26T21:46:36Z</dcterms:created>
  <dcterms:modified xsi:type="dcterms:W3CDTF">2023-01-06T20:42:41Z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0x01010052F1217105CBA14491602ACD30E402E2</vt:lpwstr>
  </property>
  <property fmtid="{D5CDD505-2E9C-101B-9397-08002B2CF9AE}" pid="3" name="MediaServiceImageTags">
    <vt:lpwstr/>
  </property>
</Properties>
</file>