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hila.sharepoint.com/sites/DPD-FS/operations/HouFin/Shared Documents/RFPs/2026 4% LIHTC RFP/RFP/Final Materials for Web Posting/"/>
    </mc:Choice>
  </mc:AlternateContent>
  <xr:revisionPtr revIDLastSave="674" documentId="8_{EFC1014C-5E35-41EF-9D6B-85872089AFD7}" xr6:coauthVersionLast="47" xr6:coauthVersionMax="47" xr10:uidLastSave="{F25D5BE2-1CE8-449D-83D6-096B3471E6B9}"/>
  <workbookProtection workbookAlgorithmName="SHA-512" workbookHashValue="OhGkAR+TJD6ryiWIpWc8tz4pSAueCBy0/z1AzN7FNmOrRDi6b07NDIPfu82nXt2GfLLHlcKCGWumBtweia76xw==" workbookSaltValue="HkPBedCOqcaMbS2wsA1uRg==" workbookSpinCount="100000" lockStructure="1"/>
  <bookViews>
    <workbookView xWindow="28680" yWindow="-120" windowWidth="29040" windowHeight="15720" tabRatio="1000" activeTab="4" xr2:uid="{0EAE13ED-CCBA-4BB6-AFD1-29B574E10EF4}"/>
  </bookViews>
  <sheets>
    <sheet name="F-1. Budget Summary" sheetId="11" r:id="rId1"/>
    <sheet name="F-2. Development Budget" sheetId="15" r:id="rId2"/>
    <sheet name="F-3. Sources by Use" sheetId="14" r:id="rId3"/>
    <sheet name="F-4. Tax Credit Summary" sheetId="17" r:id="rId4"/>
    <sheet name="F-5. Units &amp; Income" sheetId="6" r:id="rId5"/>
    <sheet name="F-6. Interest" sheetId="2" r:id="rId6"/>
    <sheet name="F-7. Operating Proforma" sheetId="5" r:id="rId7"/>
    <sheet name="Drop Down Menu Items" sheetId="12" state="hidden" r:id="rId8"/>
    <sheet name="File Info" sheetId="16" r:id="rId9"/>
    <sheet name="Summary - Print Page" sheetId="23" state="hidden" r:id="rId10"/>
    <sheet name="Sources - Print Page" sheetId="20" state="hidden" r:id="rId11"/>
    <sheet name="Dev Budget - Print Page" sheetId="18" state="hidden" r:id="rId12"/>
    <sheet name="Pro Forma - Print Page" sheetId="24" state="hidden" r:id="rId13"/>
  </sheets>
  <definedNames>
    <definedName name="_xlnm.Print_Area" localSheetId="11">'Dev Budget - Print Page'!$A$1:$E$169</definedName>
    <definedName name="_xlnm.Print_Area" localSheetId="6">'F-7. Operating Proforma'!$A$2:$AG$56</definedName>
    <definedName name="_xlnm.Print_Area" localSheetId="12">'Pro Forma - Print Page'!$A$1:$R$57,'Pro Forma - Print Page'!$A$60:$R$114</definedName>
    <definedName name="_xlnm.Print_Area" localSheetId="10">'Sources - Print Page'!$B$4:$F$40,'Sources - Print Page'!$B$42:$F$77</definedName>
    <definedName name="_xlnm.Print_Area" localSheetId="9">'Summary - Print Page'!$A$1:$L$35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6" l="1"/>
  <c r="B5" i="17"/>
  <c r="C158" i="15"/>
  <c r="T11" i="14"/>
  <c r="V86" i="14"/>
  <c r="V85" i="14"/>
  <c r="U86" i="14"/>
  <c r="U85" i="14"/>
  <c r="H139" i="14"/>
  <c r="I139" i="14"/>
  <c r="J139" i="14"/>
  <c r="K139" i="14"/>
  <c r="L139" i="14"/>
  <c r="M139" i="14"/>
  <c r="N139" i="14"/>
  <c r="O139" i="14"/>
  <c r="P139" i="14"/>
  <c r="Q139" i="14"/>
  <c r="R139" i="14"/>
  <c r="S139" i="14"/>
  <c r="T139" i="14"/>
  <c r="U138" i="14"/>
  <c r="G139" i="14"/>
  <c r="D138" i="14"/>
  <c r="C138" i="14"/>
  <c r="B138" i="14"/>
  <c r="A138" i="14"/>
  <c r="U109" i="14"/>
  <c r="U108" i="14"/>
  <c r="U62" i="14"/>
  <c r="U61" i="14"/>
  <c r="H63" i="14"/>
  <c r="I63" i="14"/>
  <c r="J63" i="14"/>
  <c r="K63" i="14"/>
  <c r="L63" i="14"/>
  <c r="M63" i="14"/>
  <c r="N63" i="14"/>
  <c r="O63" i="14"/>
  <c r="P63" i="14"/>
  <c r="Q63" i="14"/>
  <c r="R63" i="14"/>
  <c r="S63" i="14"/>
  <c r="T63" i="14"/>
  <c r="G63" i="14"/>
  <c r="D62" i="14"/>
  <c r="D61" i="14"/>
  <c r="C62" i="14"/>
  <c r="C61" i="14"/>
  <c r="B62" i="14"/>
  <c r="B61" i="14"/>
  <c r="B60" i="14"/>
  <c r="D137" i="14"/>
  <c r="D136" i="14"/>
  <c r="D130" i="14"/>
  <c r="C137" i="14"/>
  <c r="C136" i="14"/>
  <c r="D134" i="14"/>
  <c r="D133" i="14"/>
  <c r="D132" i="14"/>
  <c r="D131" i="14"/>
  <c r="C134" i="14"/>
  <c r="C133" i="14"/>
  <c r="C132" i="14"/>
  <c r="C131" i="14"/>
  <c r="C130" i="14"/>
  <c r="D135" i="14"/>
  <c r="C135" i="14"/>
  <c r="H8" i="12"/>
  <c r="T154" i="14"/>
  <c r="K154" i="14"/>
  <c r="F55" i="15"/>
  <c r="F21" i="15"/>
  <c r="F27" i="15"/>
  <c r="F28" i="15"/>
  <c r="H5" i="11"/>
  <c r="H5" i="23" s="1"/>
  <c r="H6" i="11"/>
  <c r="H6" i="23" s="1"/>
  <c r="H7" i="11"/>
  <c r="H7" i="23" s="1"/>
  <c r="H8" i="11"/>
  <c r="H8" i="23" s="1"/>
  <c r="I7" i="6"/>
  <c r="I6" i="6"/>
  <c r="U63" i="14" l="1"/>
  <c r="C3" i="24"/>
  <c r="C2" i="18"/>
  <c r="C4" i="20"/>
  <c r="V3" i="12" l="1"/>
  <c r="B55" i="24"/>
  <c r="B112" i="24" s="1"/>
  <c r="D6" i="24" a="1"/>
  <c r="E106" i="24" s="1"/>
  <c r="F106" i="24" s="1"/>
  <c r="G106" i="24" s="1"/>
  <c r="H106" i="24" s="1"/>
  <c r="I106" i="24" s="1"/>
  <c r="J106" i="24" s="1"/>
  <c r="K106" i="24" s="1"/>
  <c r="L106" i="24" s="1"/>
  <c r="M106" i="24" s="1"/>
  <c r="N106" i="24" s="1"/>
  <c r="O106" i="24" s="1"/>
  <c r="P106" i="24" s="1"/>
  <c r="Q106" i="24" s="1"/>
  <c r="R106" i="24" s="1"/>
  <c r="D49" i="24"/>
  <c r="D47" i="24"/>
  <c r="D31" i="24"/>
  <c r="D32" i="24"/>
  <c r="D33" i="24"/>
  <c r="D34" i="24"/>
  <c r="D35" i="24"/>
  <c r="D36" i="24"/>
  <c r="D37" i="24"/>
  <c r="D38" i="24"/>
  <c r="D30" i="24"/>
  <c r="D25" i="24"/>
  <c r="D24" i="24"/>
  <c r="D12" i="24" a="1"/>
  <c r="D70" i="24" s="1"/>
  <c r="E93" i="6"/>
  <c r="E91" i="6"/>
  <c r="C8" i="23" a="1"/>
  <c r="C5" i="23"/>
  <c r="C6" i="23"/>
  <c r="C7" i="23"/>
  <c r="C4" i="23"/>
  <c r="B151" i="18" a="1"/>
  <c r="B139" i="18" a="1"/>
  <c r="B126" i="18" a="1"/>
  <c r="B115" i="18" a="1"/>
  <c r="B102" i="18" a="1"/>
  <c r="B85" i="18" a="1"/>
  <c r="B73" i="18" a="1"/>
  <c r="B58" i="18" a="1"/>
  <c r="B34" i="18"/>
  <c r="C70" i="20" a="1"/>
  <c r="C62" i="20"/>
  <c r="C59" i="20"/>
  <c r="C51" i="20" a="1"/>
  <c r="C47" i="20" a="1"/>
  <c r="C34" i="20" a="1"/>
  <c r="C26" i="20"/>
  <c r="C23" i="20"/>
  <c r="C15" i="20" a="1"/>
  <c r="C11" i="20" a="1"/>
  <c r="F13" i="20"/>
  <c r="F16" i="20"/>
  <c r="F17" i="20"/>
  <c r="F20" i="20"/>
  <c r="F21" i="20"/>
  <c r="F22" i="20"/>
  <c r="F23" i="20"/>
  <c r="F25" i="20"/>
  <c r="F26" i="20"/>
  <c r="F28" i="20"/>
  <c r="F29" i="20"/>
  <c r="F30" i="20"/>
  <c r="F32" i="20"/>
  <c r="F33" i="20"/>
  <c r="F42" i="20"/>
  <c r="F43" i="20"/>
  <c r="F44" i="20"/>
  <c r="F45" i="20"/>
  <c r="F48" i="20"/>
  <c r="F49" i="20"/>
  <c r="F52" i="20"/>
  <c r="F53" i="20"/>
  <c r="F54" i="20"/>
  <c r="F56" i="20"/>
  <c r="F57" i="20"/>
  <c r="F58" i="20"/>
  <c r="F59" i="20"/>
  <c r="F61" i="20"/>
  <c r="F62" i="20"/>
  <c r="F64" i="20"/>
  <c r="F65" i="20"/>
  <c r="F66" i="20"/>
  <c r="F68" i="20"/>
  <c r="F69" i="20"/>
  <c r="F70" i="20"/>
  <c r="F71" i="20"/>
  <c r="F72" i="20"/>
  <c r="F73" i="20"/>
  <c r="F74" i="20"/>
  <c r="E9" i="20"/>
  <c r="E11" i="20"/>
  <c r="E12" i="20"/>
  <c r="E13" i="20"/>
  <c r="E15" i="20"/>
  <c r="E16" i="20"/>
  <c r="E17" i="20"/>
  <c r="E18" i="20"/>
  <c r="E20" i="20"/>
  <c r="E21" i="20"/>
  <c r="E22" i="20"/>
  <c r="E23" i="20"/>
  <c r="E25" i="20"/>
  <c r="E26" i="20"/>
  <c r="E28" i="20"/>
  <c r="E29" i="20"/>
  <c r="E30" i="20"/>
  <c r="E32" i="20"/>
  <c r="E33" i="20"/>
  <c r="E34" i="20"/>
  <c r="E35" i="20"/>
  <c r="E36" i="20"/>
  <c r="E37" i="20"/>
  <c r="E38" i="20"/>
  <c r="E42" i="20"/>
  <c r="E43" i="20"/>
  <c r="E44" i="20"/>
  <c r="E45" i="20"/>
  <c r="E47" i="20"/>
  <c r="E48" i="20"/>
  <c r="E49" i="20"/>
  <c r="E51" i="20"/>
  <c r="E52" i="20"/>
  <c r="E53" i="20"/>
  <c r="E54" i="20"/>
  <c r="E56" i="20"/>
  <c r="E57" i="20"/>
  <c r="E58" i="20"/>
  <c r="E59" i="20"/>
  <c r="E61" i="20"/>
  <c r="E62" i="20"/>
  <c r="E64" i="20"/>
  <c r="E65" i="20"/>
  <c r="E66" i="20"/>
  <c r="E68" i="20"/>
  <c r="E69" i="20"/>
  <c r="E70" i="20"/>
  <c r="E71" i="20"/>
  <c r="E72" i="20"/>
  <c r="E73" i="20"/>
  <c r="E74" i="20"/>
  <c r="E76" i="20"/>
  <c r="D9" i="20"/>
  <c r="D11" i="20"/>
  <c r="D12" i="20"/>
  <c r="D13" i="20"/>
  <c r="D15" i="20"/>
  <c r="D16" i="20"/>
  <c r="D17" i="20"/>
  <c r="D18" i="20"/>
  <c r="D20" i="20"/>
  <c r="D21" i="20"/>
  <c r="D22" i="20"/>
  <c r="D23" i="20"/>
  <c r="D25" i="20"/>
  <c r="D26" i="20"/>
  <c r="D28" i="20"/>
  <c r="D29" i="20"/>
  <c r="D30" i="20"/>
  <c r="D32" i="20"/>
  <c r="D33" i="20"/>
  <c r="D34" i="20"/>
  <c r="D35" i="20"/>
  <c r="D36" i="20"/>
  <c r="D37" i="20"/>
  <c r="D38" i="20"/>
  <c r="D42" i="20"/>
  <c r="D43" i="20"/>
  <c r="D44" i="20"/>
  <c r="D45" i="20"/>
  <c r="D47" i="20"/>
  <c r="D48" i="20"/>
  <c r="D49" i="20"/>
  <c r="D51" i="20"/>
  <c r="D52" i="20"/>
  <c r="D53" i="20"/>
  <c r="D54" i="20"/>
  <c r="D56" i="20"/>
  <c r="D57" i="20"/>
  <c r="D58" i="20"/>
  <c r="D59" i="20"/>
  <c r="D61" i="20"/>
  <c r="D62" i="20"/>
  <c r="D64" i="20"/>
  <c r="D65" i="20"/>
  <c r="D66" i="20"/>
  <c r="D68" i="20"/>
  <c r="D69" i="20"/>
  <c r="D70" i="20"/>
  <c r="D71" i="20"/>
  <c r="D72" i="20"/>
  <c r="D73" i="20"/>
  <c r="D74" i="20"/>
  <c r="E8" i="20"/>
  <c r="F8" i="20"/>
  <c r="D8" i="20"/>
  <c r="H21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E28" i="18"/>
  <c r="E41" i="18"/>
  <c r="E65" i="18"/>
  <c r="E80" i="18"/>
  <c r="E92" i="18"/>
  <c r="E107" i="18"/>
  <c r="E120" i="18"/>
  <c r="E130" i="18"/>
  <c r="E144" i="18"/>
  <c r="E156" i="18"/>
  <c r="E157" i="18"/>
  <c r="E158" i="18"/>
  <c r="E159" i="18"/>
  <c r="E160" i="18"/>
  <c r="D24" i="18"/>
  <c r="D25" i="18"/>
  <c r="D28" i="18"/>
  <c r="D29" i="18"/>
  <c r="D30" i="18"/>
  <c r="D31" i="18"/>
  <c r="D32" i="18"/>
  <c r="D33" i="18"/>
  <c r="D34" i="18"/>
  <c r="D38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80" i="18"/>
  <c r="D81" i="18"/>
  <c r="D82" i="18"/>
  <c r="D83" i="18"/>
  <c r="D84" i="18"/>
  <c r="D85" i="18"/>
  <c r="D86" i="18"/>
  <c r="D87" i="18"/>
  <c r="D88" i="18"/>
  <c r="D89" i="18"/>
  <c r="D92" i="18"/>
  <c r="D93" i="18"/>
  <c r="D94" i="18"/>
  <c r="D95" i="18"/>
  <c r="D96" i="18"/>
  <c r="D97" i="18"/>
  <c r="D98" i="18"/>
  <c r="D99" i="18"/>
  <c r="D100" i="18"/>
  <c r="D101" i="18"/>
  <c r="D102" i="18"/>
  <c r="D103" i="18"/>
  <c r="D104" i="18"/>
  <c r="D107" i="18"/>
  <c r="D108" i="18"/>
  <c r="D109" i="18"/>
  <c r="D110" i="18"/>
  <c r="D111" i="18"/>
  <c r="D112" i="18"/>
  <c r="D113" i="18"/>
  <c r="D114" i="18"/>
  <c r="D115" i="18"/>
  <c r="D116" i="18"/>
  <c r="D117" i="18"/>
  <c r="D120" i="18"/>
  <c r="D121" i="18"/>
  <c r="D122" i="18"/>
  <c r="D123" i="18"/>
  <c r="D124" i="18"/>
  <c r="D125" i="18"/>
  <c r="D126" i="18"/>
  <c r="D127" i="18"/>
  <c r="D130" i="18"/>
  <c r="D131" i="18"/>
  <c r="D132" i="18"/>
  <c r="D133" i="18"/>
  <c r="D134" i="18"/>
  <c r="D135" i="18"/>
  <c r="D136" i="18"/>
  <c r="D137" i="18"/>
  <c r="D138" i="18"/>
  <c r="D139" i="18"/>
  <c r="D140" i="18"/>
  <c r="D141" i="18"/>
  <c r="D144" i="18"/>
  <c r="D145" i="18"/>
  <c r="D146" i="18"/>
  <c r="D147" i="18"/>
  <c r="D148" i="18"/>
  <c r="D149" i="18"/>
  <c r="D150" i="18"/>
  <c r="D151" i="18"/>
  <c r="D152" i="18"/>
  <c r="D153" i="18"/>
  <c r="D156" i="18"/>
  <c r="D157" i="18"/>
  <c r="D158" i="18"/>
  <c r="D159" i="18"/>
  <c r="D160" i="18"/>
  <c r="D161" i="18"/>
  <c r="D162" i="18"/>
  <c r="D165" i="18"/>
  <c r="C24" i="18"/>
  <c r="C25" i="18"/>
  <c r="C28" i="18"/>
  <c r="C29" i="18"/>
  <c r="C30" i="18"/>
  <c r="C31" i="18"/>
  <c r="C32" i="18"/>
  <c r="C33" i="18"/>
  <c r="C34" i="18"/>
  <c r="C38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80" i="18"/>
  <c r="C81" i="18"/>
  <c r="C82" i="18"/>
  <c r="C83" i="18"/>
  <c r="C84" i="18"/>
  <c r="C85" i="18"/>
  <c r="C86" i="18"/>
  <c r="C87" i="18"/>
  <c r="C88" i="18"/>
  <c r="C89" i="18"/>
  <c r="C92" i="18"/>
  <c r="C93" i="18"/>
  <c r="C94" i="18"/>
  <c r="C95" i="18"/>
  <c r="C96" i="18"/>
  <c r="C97" i="18"/>
  <c r="C98" i="18"/>
  <c r="C99" i="18"/>
  <c r="C100" i="18"/>
  <c r="C101" i="18"/>
  <c r="C102" i="18"/>
  <c r="C103" i="18"/>
  <c r="C104" i="18"/>
  <c r="C107" i="18"/>
  <c r="C108" i="18"/>
  <c r="C109" i="18"/>
  <c r="C110" i="18"/>
  <c r="C111" i="18"/>
  <c r="C112" i="18"/>
  <c r="C113" i="18"/>
  <c r="C114" i="18"/>
  <c r="C115" i="18"/>
  <c r="C116" i="18"/>
  <c r="C117" i="18"/>
  <c r="C120" i="18"/>
  <c r="C121" i="18"/>
  <c r="C122" i="18"/>
  <c r="C123" i="18"/>
  <c r="C124" i="18"/>
  <c r="C125" i="18"/>
  <c r="C126" i="18"/>
  <c r="C127" i="18"/>
  <c r="C130" i="18"/>
  <c r="C131" i="18"/>
  <c r="C132" i="18"/>
  <c r="C133" i="18"/>
  <c r="C134" i="18"/>
  <c r="C135" i="18"/>
  <c r="C136" i="18"/>
  <c r="C137" i="18"/>
  <c r="C138" i="18"/>
  <c r="C139" i="18"/>
  <c r="C140" i="18"/>
  <c r="C141" i="18"/>
  <c r="C144" i="18"/>
  <c r="C145" i="18"/>
  <c r="C146" i="18"/>
  <c r="C147" i="18"/>
  <c r="C148" i="18"/>
  <c r="C149" i="18"/>
  <c r="C150" i="18"/>
  <c r="C151" i="18"/>
  <c r="C152" i="18"/>
  <c r="C153" i="18"/>
  <c r="C156" i="18"/>
  <c r="C157" i="18"/>
  <c r="C158" i="18"/>
  <c r="C159" i="18"/>
  <c r="C160" i="18"/>
  <c r="C161" i="18"/>
  <c r="C162" i="18"/>
  <c r="C165" i="18"/>
  <c r="D23" i="18"/>
  <c r="C23" i="18"/>
  <c r="C13" i="18"/>
  <c r="C12" i="18"/>
  <c r="C11" i="18"/>
  <c r="C10" i="18"/>
  <c r="H154" i="14"/>
  <c r="I154" i="14"/>
  <c r="J154" i="14"/>
  <c r="L154" i="14"/>
  <c r="N154" i="14"/>
  <c r="O154" i="14"/>
  <c r="P154" i="14"/>
  <c r="Q154" i="14"/>
  <c r="R154" i="14"/>
  <c r="S154" i="14"/>
  <c r="H28" i="12"/>
  <c r="D56" i="14"/>
  <c r="D57" i="14"/>
  <c r="D58" i="14"/>
  <c r="D59" i="14"/>
  <c r="D60" i="14"/>
  <c r="C57" i="14"/>
  <c r="C58" i="14"/>
  <c r="C59" i="14"/>
  <c r="C60" i="14"/>
  <c r="C56" i="14"/>
  <c r="F68" i="15"/>
  <c r="F54" i="15"/>
  <c r="E37" i="24" l="1"/>
  <c r="F37" i="24" s="1"/>
  <c r="G37" i="24" s="1"/>
  <c r="H37" i="24" s="1"/>
  <c r="I37" i="24" s="1"/>
  <c r="J37" i="24" s="1"/>
  <c r="K37" i="24" s="1"/>
  <c r="L37" i="24" s="1"/>
  <c r="M37" i="24" s="1"/>
  <c r="N37" i="24" s="1"/>
  <c r="O37" i="24" s="1"/>
  <c r="P37" i="24" s="1"/>
  <c r="Q37" i="24" s="1"/>
  <c r="R37" i="24" s="1"/>
  <c r="D94" i="24" s="1"/>
  <c r="E94" i="24" s="1"/>
  <c r="F94" i="24" s="1"/>
  <c r="G94" i="24" s="1"/>
  <c r="H94" i="24" s="1"/>
  <c r="I94" i="24" s="1"/>
  <c r="J94" i="24" s="1"/>
  <c r="K94" i="24" s="1"/>
  <c r="L94" i="24" s="1"/>
  <c r="M94" i="24" s="1"/>
  <c r="N94" i="24" s="1"/>
  <c r="O94" i="24" s="1"/>
  <c r="P94" i="24" s="1"/>
  <c r="Q94" i="24" s="1"/>
  <c r="R94" i="24" s="1"/>
  <c r="E38" i="24"/>
  <c r="F38" i="24" s="1"/>
  <c r="G38" i="24" s="1"/>
  <c r="H38" i="24" s="1"/>
  <c r="I38" i="24" s="1"/>
  <c r="J38" i="24" s="1"/>
  <c r="K38" i="24" s="1"/>
  <c r="L38" i="24" s="1"/>
  <c r="M38" i="24" s="1"/>
  <c r="N38" i="24" s="1"/>
  <c r="O38" i="24" s="1"/>
  <c r="P38" i="24" s="1"/>
  <c r="Q38" i="24" s="1"/>
  <c r="R38" i="24" s="1"/>
  <c r="D95" i="24" s="1"/>
  <c r="E95" i="24" s="1"/>
  <c r="F95" i="24" s="1"/>
  <c r="G95" i="24" s="1"/>
  <c r="H95" i="24" s="1"/>
  <c r="I95" i="24" s="1"/>
  <c r="J95" i="24" s="1"/>
  <c r="K95" i="24" s="1"/>
  <c r="L95" i="24" s="1"/>
  <c r="M95" i="24" s="1"/>
  <c r="N95" i="24" s="1"/>
  <c r="O95" i="24" s="1"/>
  <c r="P95" i="24" s="1"/>
  <c r="Q95" i="24" s="1"/>
  <c r="R95" i="24" s="1"/>
  <c r="E49" i="24"/>
  <c r="F49" i="24" s="1"/>
  <c r="G49" i="24" s="1"/>
  <c r="H49" i="24" s="1"/>
  <c r="I49" i="24" s="1"/>
  <c r="J49" i="24" s="1"/>
  <c r="K49" i="24" s="1"/>
  <c r="L49" i="24" s="1"/>
  <c r="M49" i="24" s="1"/>
  <c r="N49" i="24" s="1"/>
  <c r="O49" i="24" s="1"/>
  <c r="P49" i="24" s="1"/>
  <c r="Q49" i="24" s="1"/>
  <c r="R49" i="24" s="1"/>
  <c r="E36" i="24"/>
  <c r="F36" i="24" s="1"/>
  <c r="G36" i="24" s="1"/>
  <c r="H36" i="24" s="1"/>
  <c r="I36" i="24" s="1"/>
  <c r="J36" i="24" s="1"/>
  <c r="K36" i="24" s="1"/>
  <c r="L36" i="24" s="1"/>
  <c r="M36" i="24" s="1"/>
  <c r="N36" i="24" s="1"/>
  <c r="O36" i="24" s="1"/>
  <c r="P36" i="24" s="1"/>
  <c r="Q36" i="24" s="1"/>
  <c r="R36" i="24" s="1"/>
  <c r="D93" i="24" s="1"/>
  <c r="E93" i="24" s="1"/>
  <c r="F93" i="24" s="1"/>
  <c r="G93" i="24" s="1"/>
  <c r="H93" i="24" s="1"/>
  <c r="I93" i="24" s="1"/>
  <c r="J93" i="24" s="1"/>
  <c r="K93" i="24" s="1"/>
  <c r="L93" i="24" s="1"/>
  <c r="M93" i="24" s="1"/>
  <c r="N93" i="24" s="1"/>
  <c r="O93" i="24" s="1"/>
  <c r="P93" i="24" s="1"/>
  <c r="Q93" i="24" s="1"/>
  <c r="R93" i="24" s="1"/>
  <c r="E33" i="24"/>
  <c r="F33" i="24" s="1"/>
  <c r="G33" i="24" s="1"/>
  <c r="H33" i="24" s="1"/>
  <c r="I33" i="24" s="1"/>
  <c r="J33" i="24" s="1"/>
  <c r="K33" i="24" s="1"/>
  <c r="L33" i="24" s="1"/>
  <c r="M33" i="24" s="1"/>
  <c r="N33" i="24" s="1"/>
  <c r="O33" i="24" s="1"/>
  <c r="P33" i="24" s="1"/>
  <c r="Q33" i="24" s="1"/>
  <c r="R33" i="24" s="1"/>
  <c r="D90" i="24" s="1"/>
  <c r="E90" i="24" s="1"/>
  <c r="F90" i="24" s="1"/>
  <c r="G90" i="24" s="1"/>
  <c r="H90" i="24" s="1"/>
  <c r="I90" i="24" s="1"/>
  <c r="J90" i="24" s="1"/>
  <c r="K90" i="24" s="1"/>
  <c r="L90" i="24" s="1"/>
  <c r="M90" i="24" s="1"/>
  <c r="N90" i="24" s="1"/>
  <c r="O90" i="24" s="1"/>
  <c r="P90" i="24" s="1"/>
  <c r="Q90" i="24" s="1"/>
  <c r="R90" i="24" s="1"/>
  <c r="G22" i="23"/>
  <c r="H22" i="23"/>
  <c r="E35" i="24"/>
  <c r="F35" i="24" s="1"/>
  <c r="G35" i="24" s="1"/>
  <c r="H35" i="24" s="1"/>
  <c r="I35" i="24" s="1"/>
  <c r="J35" i="24" s="1"/>
  <c r="K35" i="24" s="1"/>
  <c r="L35" i="24" s="1"/>
  <c r="M35" i="24" s="1"/>
  <c r="N35" i="24" s="1"/>
  <c r="O35" i="24" s="1"/>
  <c r="P35" i="24" s="1"/>
  <c r="Q35" i="24" s="1"/>
  <c r="R35" i="24" s="1"/>
  <c r="D92" i="24" s="1"/>
  <c r="E92" i="24" s="1"/>
  <c r="F92" i="24" s="1"/>
  <c r="G92" i="24" s="1"/>
  <c r="H92" i="24" s="1"/>
  <c r="I92" i="24" s="1"/>
  <c r="J92" i="24" s="1"/>
  <c r="K92" i="24" s="1"/>
  <c r="L92" i="24" s="1"/>
  <c r="M92" i="24" s="1"/>
  <c r="N92" i="24" s="1"/>
  <c r="O92" i="24" s="1"/>
  <c r="P92" i="24" s="1"/>
  <c r="Q92" i="24" s="1"/>
  <c r="R92" i="24" s="1"/>
  <c r="D66" i="24"/>
  <c r="E24" i="24"/>
  <c r="F24" i="24" s="1"/>
  <c r="G24" i="24" s="1"/>
  <c r="H24" i="24" s="1"/>
  <c r="I24" i="24" s="1"/>
  <c r="J24" i="24" s="1"/>
  <c r="K24" i="24" s="1"/>
  <c r="L24" i="24" s="1"/>
  <c r="M24" i="24" s="1"/>
  <c r="N24" i="24" s="1"/>
  <c r="O24" i="24" s="1"/>
  <c r="P24" i="24" s="1"/>
  <c r="Q24" i="24" s="1"/>
  <c r="R24" i="24" s="1"/>
  <c r="D81" i="24" s="1"/>
  <c r="E81" i="24" s="1"/>
  <c r="F81" i="24" s="1"/>
  <c r="G81" i="24" s="1"/>
  <c r="H81" i="24" s="1"/>
  <c r="I81" i="24" s="1"/>
  <c r="J81" i="24" s="1"/>
  <c r="K81" i="24" s="1"/>
  <c r="L81" i="24" s="1"/>
  <c r="M81" i="24" s="1"/>
  <c r="N81" i="24" s="1"/>
  <c r="O81" i="24" s="1"/>
  <c r="P81" i="24" s="1"/>
  <c r="Q81" i="24" s="1"/>
  <c r="R81" i="24" s="1"/>
  <c r="D64" i="24"/>
  <c r="E34" i="24"/>
  <c r="F34" i="24" s="1"/>
  <c r="G34" i="24" s="1"/>
  <c r="H34" i="24" s="1"/>
  <c r="I34" i="24" s="1"/>
  <c r="J34" i="24" s="1"/>
  <c r="K34" i="24" s="1"/>
  <c r="L34" i="24" s="1"/>
  <c r="M34" i="24" s="1"/>
  <c r="N34" i="24" s="1"/>
  <c r="O34" i="24" s="1"/>
  <c r="P34" i="24" s="1"/>
  <c r="Q34" i="24" s="1"/>
  <c r="R34" i="24" s="1"/>
  <c r="D91" i="24" s="1"/>
  <c r="E91" i="24" s="1"/>
  <c r="F91" i="24" s="1"/>
  <c r="G91" i="24" s="1"/>
  <c r="H91" i="24" s="1"/>
  <c r="I91" i="24" s="1"/>
  <c r="J91" i="24" s="1"/>
  <c r="K91" i="24" s="1"/>
  <c r="L91" i="24" s="1"/>
  <c r="M91" i="24" s="1"/>
  <c r="N91" i="24" s="1"/>
  <c r="O91" i="24" s="1"/>
  <c r="P91" i="24" s="1"/>
  <c r="Q91" i="24" s="1"/>
  <c r="R91" i="24" s="1"/>
  <c r="D65" i="24"/>
  <c r="E32" i="24"/>
  <c r="F32" i="24" s="1"/>
  <c r="G32" i="24" s="1"/>
  <c r="H32" i="24" s="1"/>
  <c r="I32" i="24" s="1"/>
  <c r="J32" i="24" s="1"/>
  <c r="K32" i="24" s="1"/>
  <c r="L32" i="24" s="1"/>
  <c r="M32" i="24" s="1"/>
  <c r="N32" i="24" s="1"/>
  <c r="O32" i="24" s="1"/>
  <c r="P32" i="24" s="1"/>
  <c r="Q32" i="24" s="1"/>
  <c r="R32" i="24" s="1"/>
  <c r="D89" i="24" s="1"/>
  <c r="E89" i="24" s="1"/>
  <c r="F89" i="24" s="1"/>
  <c r="G89" i="24" s="1"/>
  <c r="H89" i="24" s="1"/>
  <c r="I89" i="24" s="1"/>
  <c r="J89" i="24" s="1"/>
  <c r="K89" i="24" s="1"/>
  <c r="L89" i="24" s="1"/>
  <c r="M89" i="24" s="1"/>
  <c r="N89" i="24" s="1"/>
  <c r="O89" i="24" s="1"/>
  <c r="P89" i="24" s="1"/>
  <c r="Q89" i="24" s="1"/>
  <c r="R89" i="24" s="1"/>
  <c r="E25" i="24"/>
  <c r="F25" i="24" s="1"/>
  <c r="G25" i="24" s="1"/>
  <c r="H25" i="24" s="1"/>
  <c r="I25" i="24" s="1"/>
  <c r="J25" i="24" s="1"/>
  <c r="K25" i="24" s="1"/>
  <c r="L25" i="24" s="1"/>
  <c r="M25" i="24" s="1"/>
  <c r="N25" i="24" s="1"/>
  <c r="O25" i="24" s="1"/>
  <c r="P25" i="24" s="1"/>
  <c r="Q25" i="24" s="1"/>
  <c r="R25" i="24" s="1"/>
  <c r="D82" i="24" s="1"/>
  <c r="E82" i="24" s="1"/>
  <c r="F82" i="24" s="1"/>
  <c r="G82" i="24" s="1"/>
  <c r="H82" i="24" s="1"/>
  <c r="I82" i="24" s="1"/>
  <c r="J82" i="24" s="1"/>
  <c r="K82" i="24" s="1"/>
  <c r="L82" i="24" s="1"/>
  <c r="M82" i="24" s="1"/>
  <c r="N82" i="24" s="1"/>
  <c r="O82" i="24" s="1"/>
  <c r="P82" i="24" s="1"/>
  <c r="Q82" i="24" s="1"/>
  <c r="R82" i="24" s="1"/>
  <c r="E30" i="24"/>
  <c r="F30" i="24" s="1"/>
  <c r="G30" i="24" s="1"/>
  <c r="H30" i="24" s="1"/>
  <c r="I30" i="24" s="1"/>
  <c r="J30" i="24" s="1"/>
  <c r="K30" i="24" s="1"/>
  <c r="L30" i="24" s="1"/>
  <c r="M30" i="24" s="1"/>
  <c r="N30" i="24" s="1"/>
  <c r="O30" i="24" s="1"/>
  <c r="P30" i="24" s="1"/>
  <c r="Q30" i="24" s="1"/>
  <c r="R30" i="24" s="1"/>
  <c r="D87" i="24" s="1"/>
  <c r="E87" i="24" s="1"/>
  <c r="F87" i="24" s="1"/>
  <c r="G87" i="24" s="1"/>
  <c r="H87" i="24" s="1"/>
  <c r="I87" i="24" s="1"/>
  <c r="J87" i="24" s="1"/>
  <c r="K87" i="24" s="1"/>
  <c r="L87" i="24" s="1"/>
  <c r="M87" i="24" s="1"/>
  <c r="N87" i="24" s="1"/>
  <c r="O87" i="24" s="1"/>
  <c r="P87" i="24" s="1"/>
  <c r="Q87" i="24" s="1"/>
  <c r="R87" i="24" s="1"/>
  <c r="E31" i="24"/>
  <c r="F31" i="24" s="1"/>
  <c r="G31" i="24" s="1"/>
  <c r="H31" i="24" s="1"/>
  <c r="I31" i="24" s="1"/>
  <c r="J31" i="24" s="1"/>
  <c r="K31" i="24" s="1"/>
  <c r="L31" i="24" s="1"/>
  <c r="M31" i="24" s="1"/>
  <c r="N31" i="24" s="1"/>
  <c r="O31" i="24" s="1"/>
  <c r="P31" i="24" s="1"/>
  <c r="Q31" i="24" s="1"/>
  <c r="R31" i="24" s="1"/>
  <c r="D88" i="24" s="1"/>
  <c r="E88" i="24" s="1"/>
  <c r="F88" i="24" s="1"/>
  <c r="G88" i="24" s="1"/>
  <c r="H88" i="24" s="1"/>
  <c r="I88" i="24" s="1"/>
  <c r="J88" i="24" s="1"/>
  <c r="K88" i="24" s="1"/>
  <c r="L88" i="24" s="1"/>
  <c r="M88" i="24" s="1"/>
  <c r="N88" i="24" s="1"/>
  <c r="O88" i="24" s="1"/>
  <c r="P88" i="24" s="1"/>
  <c r="Q88" i="24" s="1"/>
  <c r="R88" i="24" s="1"/>
  <c r="E21" i="15"/>
  <c r="E23" i="18" s="1"/>
  <c r="B4" i="17" l="1"/>
  <c r="O30" i="6"/>
  <c r="S30" i="6"/>
  <c r="M79" i="6"/>
  <c r="M78" i="6"/>
  <c r="M77" i="6"/>
  <c r="M76" i="6"/>
  <c r="M75" i="6"/>
  <c r="M74" i="6"/>
  <c r="M73" i="6"/>
  <c r="M72" i="6"/>
  <c r="M71" i="6"/>
  <c r="M70" i="6"/>
  <c r="M68" i="6"/>
  <c r="M67" i="6"/>
  <c r="M66" i="6"/>
  <c r="M65" i="6"/>
  <c r="M64" i="6"/>
  <c r="M63" i="6"/>
  <c r="M62" i="6"/>
  <c r="M61" i="6"/>
  <c r="M60" i="6"/>
  <c r="M59" i="6"/>
  <c r="M57" i="6"/>
  <c r="N57" i="6" s="1"/>
  <c r="M56" i="6"/>
  <c r="N56" i="6" s="1"/>
  <c r="M55" i="6"/>
  <c r="N55" i="6" s="1"/>
  <c r="M54" i="6"/>
  <c r="N54" i="6" s="1"/>
  <c r="M53" i="6"/>
  <c r="N53" i="6" s="1"/>
  <c r="M52" i="6"/>
  <c r="N52" i="6" s="1"/>
  <c r="M51" i="6"/>
  <c r="N51" i="6" s="1"/>
  <c r="M50" i="6"/>
  <c r="N50" i="6" s="1"/>
  <c r="M49" i="6"/>
  <c r="N49" i="6" s="1"/>
  <c r="M48" i="6"/>
  <c r="N48" i="6" s="1"/>
  <c r="M46" i="6"/>
  <c r="N46" i="6" s="1"/>
  <c r="M45" i="6"/>
  <c r="N45" i="6" s="1"/>
  <c r="M44" i="6"/>
  <c r="N44" i="6" s="1"/>
  <c r="M43" i="6"/>
  <c r="N43" i="6" s="1"/>
  <c r="M42" i="6"/>
  <c r="N42" i="6" s="1"/>
  <c r="M41" i="6"/>
  <c r="N41" i="6" s="1"/>
  <c r="M40" i="6"/>
  <c r="N40" i="6" s="1"/>
  <c r="M39" i="6"/>
  <c r="N39" i="6" s="1"/>
  <c r="M38" i="6"/>
  <c r="N38" i="6" s="1"/>
  <c r="M37" i="6"/>
  <c r="N37" i="6" s="1"/>
  <c r="M27" i="6"/>
  <c r="N27" i="6" s="1"/>
  <c r="M28" i="6"/>
  <c r="N28" i="6" s="1"/>
  <c r="M29" i="6"/>
  <c r="N29" i="6" s="1"/>
  <c r="M30" i="6"/>
  <c r="N30" i="6" s="1"/>
  <c r="M31" i="6"/>
  <c r="N31" i="6" s="1"/>
  <c r="M32" i="6"/>
  <c r="N32" i="6" s="1"/>
  <c r="M33" i="6"/>
  <c r="N33" i="6" s="1"/>
  <c r="M34" i="6"/>
  <c r="N34" i="6" s="1"/>
  <c r="M35" i="6"/>
  <c r="N35" i="6" s="1"/>
  <c r="M26" i="6"/>
  <c r="N26" i="6" s="1"/>
  <c r="H19" i="11" l="1"/>
  <c r="H20" i="11"/>
  <c r="H21" i="11"/>
  <c r="G19" i="11"/>
  <c r="G20" i="11"/>
  <c r="G21" i="11"/>
  <c r="H18" i="11"/>
  <c r="G18" i="11"/>
  <c r="F68" i="11"/>
  <c r="F32" i="11"/>
  <c r="F9" i="20" s="1"/>
  <c r="B7" i="17"/>
  <c r="H145" i="14"/>
  <c r="I145" i="14"/>
  <c r="J145" i="14"/>
  <c r="K145" i="14"/>
  <c r="L145" i="14"/>
  <c r="M145" i="14"/>
  <c r="N145" i="14"/>
  <c r="O145" i="14"/>
  <c r="P145" i="14"/>
  <c r="Q145" i="14"/>
  <c r="R145" i="14"/>
  <c r="S145" i="14"/>
  <c r="T145" i="14"/>
  <c r="G145" i="14"/>
  <c r="D142" i="14"/>
  <c r="E142" i="14"/>
  <c r="D143" i="14"/>
  <c r="D144" i="14"/>
  <c r="C142" i="14"/>
  <c r="C143" i="14"/>
  <c r="C144" i="14"/>
  <c r="D115" i="14"/>
  <c r="D116" i="14"/>
  <c r="D117" i="14"/>
  <c r="D118" i="14"/>
  <c r="D119" i="14"/>
  <c r="D120" i="14"/>
  <c r="D121" i="14"/>
  <c r="D122" i="14"/>
  <c r="D123" i="14"/>
  <c r="D124" i="14"/>
  <c r="D125" i="14"/>
  <c r="D105" i="14"/>
  <c r="D106" i="14"/>
  <c r="D107" i="14"/>
  <c r="D108" i="14"/>
  <c r="D109" i="14"/>
  <c r="D110" i="14"/>
  <c r="D111" i="14"/>
  <c r="D93" i="14"/>
  <c r="D94" i="14"/>
  <c r="D95" i="14"/>
  <c r="D96" i="14"/>
  <c r="D97" i="14"/>
  <c r="D98" i="14"/>
  <c r="D99" i="14"/>
  <c r="D100" i="14"/>
  <c r="D101" i="14"/>
  <c r="D78" i="14"/>
  <c r="D79" i="14"/>
  <c r="D80" i="14"/>
  <c r="D81" i="14"/>
  <c r="D82" i="14"/>
  <c r="D83" i="14"/>
  <c r="D84" i="14"/>
  <c r="D85" i="14"/>
  <c r="D86" i="14"/>
  <c r="D87" i="14"/>
  <c r="D88" i="14"/>
  <c r="D89" i="14"/>
  <c r="D66" i="14"/>
  <c r="D67" i="14"/>
  <c r="D68" i="14"/>
  <c r="D69" i="14"/>
  <c r="D70" i="14"/>
  <c r="D71" i="14"/>
  <c r="D72" i="14"/>
  <c r="D73" i="14"/>
  <c r="D74" i="14"/>
  <c r="D51" i="14"/>
  <c r="D52" i="14"/>
  <c r="D53" i="14"/>
  <c r="D54" i="14"/>
  <c r="D55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23" i="14"/>
  <c r="D14" i="14"/>
  <c r="D15" i="14"/>
  <c r="D16" i="14"/>
  <c r="D17" i="14"/>
  <c r="D18" i="14"/>
  <c r="D19" i="14"/>
  <c r="D10" i="14"/>
  <c r="D9" i="14"/>
  <c r="D8" i="14"/>
  <c r="E8" i="14"/>
  <c r="C88" i="14"/>
  <c r="C89" i="14"/>
  <c r="B137" i="14"/>
  <c r="B136" i="14"/>
  <c r="A137" i="14"/>
  <c r="A136" i="14"/>
  <c r="A135" i="14"/>
  <c r="A131" i="14"/>
  <c r="A132" i="14"/>
  <c r="A133" i="14"/>
  <c r="A134" i="14"/>
  <c r="A130" i="14"/>
  <c r="A129" i="14"/>
  <c r="C106" i="14"/>
  <c r="C107" i="14"/>
  <c r="C108" i="14"/>
  <c r="C109" i="14"/>
  <c r="C110" i="14"/>
  <c r="C111" i="14"/>
  <c r="A109" i="14"/>
  <c r="A106" i="14"/>
  <c r="A107" i="14"/>
  <c r="A108" i="14"/>
  <c r="C79" i="14"/>
  <c r="C80" i="14"/>
  <c r="C81" i="14"/>
  <c r="C82" i="14"/>
  <c r="C83" i="14"/>
  <c r="C84" i="14"/>
  <c r="C85" i="14"/>
  <c r="C86" i="14"/>
  <c r="C87" i="14"/>
  <c r="A86" i="14"/>
  <c r="A85" i="14"/>
  <c r="A79" i="14"/>
  <c r="A80" i="14"/>
  <c r="A81" i="14"/>
  <c r="A82" i="14"/>
  <c r="A83" i="14"/>
  <c r="A84" i="14"/>
  <c r="C67" i="14"/>
  <c r="C68" i="14"/>
  <c r="C69" i="14"/>
  <c r="C70" i="14"/>
  <c r="C71" i="14"/>
  <c r="C72" i="14"/>
  <c r="C73" i="14"/>
  <c r="C74" i="14"/>
  <c r="C52" i="14"/>
  <c r="C53" i="14"/>
  <c r="C54" i="14"/>
  <c r="C55" i="14"/>
  <c r="C43" i="14"/>
  <c r="C44" i="14"/>
  <c r="C45" i="14"/>
  <c r="C46" i="14"/>
  <c r="C4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B145" i="14"/>
  <c r="A144" i="14"/>
  <c r="A142" i="14"/>
  <c r="A143" i="14"/>
  <c r="A141" i="14"/>
  <c r="U144" i="14"/>
  <c r="U143" i="14"/>
  <c r="U142" i="14"/>
  <c r="E156" i="15"/>
  <c r="E157" i="15"/>
  <c r="D158" i="15"/>
  <c r="E160" i="15"/>
  <c r="E165" i="18" s="1"/>
  <c r="U139" i="14"/>
  <c r="U137" i="14"/>
  <c r="U136" i="14"/>
  <c r="U135" i="14"/>
  <c r="U134" i="14"/>
  <c r="U133" i="14"/>
  <c r="U132" i="14"/>
  <c r="U131" i="14"/>
  <c r="U130" i="14"/>
  <c r="A42" i="14"/>
  <c r="A43" i="14"/>
  <c r="A44" i="14"/>
  <c r="A45" i="14"/>
  <c r="A46" i="14"/>
  <c r="A4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D33" i="15"/>
  <c r="C33" i="15"/>
  <c r="C35" i="18" s="1"/>
  <c r="D24" i="15"/>
  <c r="C24" i="15"/>
  <c r="C26" i="18" s="1"/>
  <c r="E31" i="15"/>
  <c r="E143" i="14" l="1"/>
  <c r="V143" i="14" s="1"/>
  <c r="E158" i="15"/>
  <c r="E161" i="18"/>
  <c r="E144" i="14"/>
  <c r="V144" i="14" s="1"/>
  <c r="E162" i="18"/>
  <c r="C145" i="14"/>
  <c r="C163" i="18"/>
  <c r="D145" i="14"/>
  <c r="D163" i="18"/>
  <c r="D20" i="14"/>
  <c r="D35" i="18"/>
  <c r="D11" i="14"/>
  <c r="D26" i="18"/>
  <c r="E18" i="14"/>
  <c r="E33" i="18"/>
  <c r="U145" i="14"/>
  <c r="I28" i="12"/>
  <c r="F22" i="15"/>
  <c r="V142" i="14"/>
  <c r="H10" i="12"/>
  <c r="E163" i="18" l="1"/>
  <c r="E145" i="14"/>
  <c r="V145" i="14" s="1"/>
  <c r="C140" i="15"/>
  <c r="C142" i="18" s="1"/>
  <c r="D99" i="11"/>
  <c r="D76" i="20" s="1"/>
  <c r="E99" i="11"/>
  <c r="F92" i="11"/>
  <c r="F93" i="11"/>
  <c r="F94" i="11"/>
  <c r="F95" i="11"/>
  <c r="F96" i="11"/>
  <c r="F97" i="11"/>
  <c r="F91" i="11"/>
  <c r="F88" i="11"/>
  <c r="F89" i="11"/>
  <c r="F87" i="11"/>
  <c r="F85" i="11"/>
  <c r="F84" i="11"/>
  <c r="F80" i="11"/>
  <c r="F81" i="11"/>
  <c r="F82" i="11"/>
  <c r="F79" i="11"/>
  <c r="F75" i="11"/>
  <c r="F76" i="11"/>
  <c r="F77" i="11"/>
  <c r="F74" i="11"/>
  <c r="F71" i="11"/>
  <c r="F72" i="11"/>
  <c r="F70" i="11"/>
  <c r="F67" i="11"/>
  <c r="F56" i="11"/>
  <c r="F57" i="11"/>
  <c r="F34" i="20" s="1"/>
  <c r="F58" i="11"/>
  <c r="F35" i="20" s="1"/>
  <c r="F59" i="11"/>
  <c r="F36" i="20" s="1"/>
  <c r="F60" i="11"/>
  <c r="F37" i="20" s="1"/>
  <c r="F61" i="11"/>
  <c r="F38" i="20" s="1"/>
  <c r="F55" i="11"/>
  <c r="F52" i="11"/>
  <c r="F53" i="11"/>
  <c r="F51" i="11"/>
  <c r="F49" i="11"/>
  <c r="F48" i="11"/>
  <c r="F44" i="11"/>
  <c r="F45" i="11"/>
  <c r="F46" i="11"/>
  <c r="F43" i="11"/>
  <c r="F39" i="11"/>
  <c r="F40" i="11"/>
  <c r="I10" i="12" s="1"/>
  <c r="F41" i="11"/>
  <c r="F18" i="20" s="1"/>
  <c r="F38" i="11"/>
  <c r="F15" i="20" s="1"/>
  <c r="F35" i="11"/>
  <c r="F12" i="20" s="1"/>
  <c r="F36" i="11"/>
  <c r="F31" i="11"/>
  <c r="E63" i="11"/>
  <c r="E40" i="20" s="1"/>
  <c r="F34" i="11"/>
  <c r="F11" i="20" s="1"/>
  <c r="E108" i="15"/>
  <c r="E110" i="18" s="1"/>
  <c r="E47" i="15"/>
  <c r="E148" i="15"/>
  <c r="E74" i="15"/>
  <c r="E73" i="15"/>
  <c r="E98" i="15"/>
  <c r="E99" i="15"/>
  <c r="E100" i="15"/>
  <c r="E94" i="15"/>
  <c r="E95" i="15"/>
  <c r="C76" i="15"/>
  <c r="F47" i="20" l="1"/>
  <c r="C8" i="18"/>
  <c r="F51" i="20"/>
  <c r="C9" i="18"/>
  <c r="E34" i="14"/>
  <c r="E49" i="18"/>
  <c r="E135" i="14"/>
  <c r="E150" i="18"/>
  <c r="E61" i="14"/>
  <c r="V61" i="14" s="1"/>
  <c r="E76" i="18"/>
  <c r="E75" i="18"/>
  <c r="E60" i="14"/>
  <c r="E85" i="14"/>
  <c r="E100" i="18"/>
  <c r="E86" i="14"/>
  <c r="E101" i="18"/>
  <c r="E87" i="14"/>
  <c r="E102" i="18"/>
  <c r="E81" i="14"/>
  <c r="E96" i="18"/>
  <c r="E82" i="14"/>
  <c r="E97" i="18"/>
  <c r="C63" i="14"/>
  <c r="C78" i="18"/>
  <c r="C5" i="15"/>
  <c r="C7" i="18"/>
  <c r="D105" i="11"/>
  <c r="D29" i="23" s="1"/>
  <c r="D106" i="11"/>
  <c r="D30" i="23" s="1"/>
  <c r="C10" i="15"/>
  <c r="F63" i="11"/>
  <c r="F40" i="20" s="1"/>
  <c r="C8" i="15"/>
  <c r="C6" i="15"/>
  <c r="C11" i="15"/>
  <c r="C9" i="15"/>
  <c r="D63" i="11"/>
  <c r="D40" i="20" s="1"/>
  <c r="F99" i="11"/>
  <c r="F76" i="20" s="1"/>
  <c r="C7" i="15"/>
  <c r="C15" i="18" l="1"/>
  <c r="C13" i="15"/>
  <c r="G32" i="11"/>
  <c r="G68" i="11"/>
  <c r="E55" i="15" l="1"/>
  <c r="E122" i="15"/>
  <c r="E42" i="14" l="1"/>
  <c r="E57" i="18"/>
  <c r="E108" i="14"/>
  <c r="V108" i="14" s="1"/>
  <c r="E124" i="18"/>
  <c r="F18" i="6"/>
  <c r="D23" i="2"/>
  <c r="O79" i="6"/>
  <c r="O78" i="6"/>
  <c r="O77" i="6"/>
  <c r="O76" i="6"/>
  <c r="O75" i="6"/>
  <c r="O74" i="6"/>
  <c r="O73" i="6"/>
  <c r="O72" i="6"/>
  <c r="O71" i="6"/>
  <c r="O70" i="6"/>
  <c r="O68" i="6"/>
  <c r="O67" i="6"/>
  <c r="O66" i="6"/>
  <c r="O65" i="6"/>
  <c r="O64" i="6"/>
  <c r="O63" i="6"/>
  <c r="O62" i="6"/>
  <c r="O61" i="6"/>
  <c r="O60" i="6"/>
  <c r="O59" i="6"/>
  <c r="O57" i="6"/>
  <c r="O56" i="6"/>
  <c r="O55" i="6"/>
  <c r="O54" i="6"/>
  <c r="O53" i="6"/>
  <c r="O52" i="6"/>
  <c r="O51" i="6"/>
  <c r="O50" i="6"/>
  <c r="O49" i="6"/>
  <c r="O48" i="6"/>
  <c r="O46" i="6"/>
  <c r="O45" i="6"/>
  <c r="O44" i="6"/>
  <c r="O43" i="6"/>
  <c r="O42" i="6"/>
  <c r="O41" i="6"/>
  <c r="O40" i="6"/>
  <c r="O39" i="6"/>
  <c r="O38" i="6"/>
  <c r="O37" i="6"/>
  <c r="O35" i="6"/>
  <c r="O34" i="6"/>
  <c r="O33" i="6"/>
  <c r="O32" i="6"/>
  <c r="O31" i="6"/>
  <c r="O29" i="6"/>
  <c r="O28" i="6"/>
  <c r="O27" i="6"/>
  <c r="O26" i="6"/>
  <c r="E24" i="5"/>
  <c r="A151" i="14"/>
  <c r="A149" i="14"/>
  <c r="A147" i="14"/>
  <c r="C116" i="14"/>
  <c r="C117" i="14"/>
  <c r="C118" i="14"/>
  <c r="C119" i="14"/>
  <c r="C120" i="14"/>
  <c r="C121" i="14"/>
  <c r="C122" i="14"/>
  <c r="C123" i="14"/>
  <c r="C124" i="14"/>
  <c r="C125" i="14"/>
  <c r="C115" i="14"/>
  <c r="B125" i="14"/>
  <c r="B124" i="14"/>
  <c r="B123" i="14"/>
  <c r="A116" i="14"/>
  <c r="A117" i="14"/>
  <c r="A118" i="14"/>
  <c r="A119" i="14"/>
  <c r="A120" i="14"/>
  <c r="A121" i="14"/>
  <c r="A122" i="14"/>
  <c r="A115" i="14"/>
  <c r="A114" i="14"/>
  <c r="C66" i="14"/>
  <c r="B71" i="14"/>
  <c r="B72" i="14"/>
  <c r="B73" i="14"/>
  <c r="B74" i="14"/>
  <c r="B70" i="14"/>
  <c r="A67" i="14"/>
  <c r="A68" i="14"/>
  <c r="A69" i="14"/>
  <c r="A66" i="14"/>
  <c r="A65" i="14"/>
  <c r="C51" i="14"/>
  <c r="B59" i="14"/>
  <c r="B58" i="14"/>
  <c r="A52" i="14"/>
  <c r="A53" i="14"/>
  <c r="A54" i="14"/>
  <c r="A55" i="14"/>
  <c r="A56" i="14"/>
  <c r="A57" i="14"/>
  <c r="A51" i="14"/>
  <c r="A50" i="14"/>
  <c r="U98" i="14"/>
  <c r="C94" i="14"/>
  <c r="C95" i="14"/>
  <c r="C96" i="14"/>
  <c r="C97" i="14"/>
  <c r="C98" i="14"/>
  <c r="C99" i="14"/>
  <c r="C100" i="14"/>
  <c r="C101" i="14"/>
  <c r="C93" i="14"/>
  <c r="B101" i="14"/>
  <c r="B100" i="14"/>
  <c r="B99" i="14"/>
  <c r="A94" i="14"/>
  <c r="A95" i="14"/>
  <c r="A96" i="14"/>
  <c r="A97" i="14"/>
  <c r="A98" i="14"/>
  <c r="A93" i="14"/>
  <c r="A92" i="14"/>
  <c r="U84" i="14"/>
  <c r="C78" i="14"/>
  <c r="B89" i="14"/>
  <c r="B88" i="14"/>
  <c r="B87" i="14"/>
  <c r="A78" i="14"/>
  <c r="A77" i="14"/>
  <c r="C27" i="14"/>
  <c r="B47" i="14"/>
  <c r="B46" i="14"/>
  <c r="B45" i="14"/>
  <c r="B44" i="14"/>
  <c r="B43" i="14"/>
  <c r="A27" i="14"/>
  <c r="A26" i="14"/>
  <c r="B111" i="14"/>
  <c r="B110" i="14"/>
  <c r="A105" i="14"/>
  <c r="A104" i="14"/>
  <c r="C105" i="14"/>
  <c r="C23" i="14"/>
  <c r="C19" i="14"/>
  <c r="C18" i="14"/>
  <c r="C17" i="14"/>
  <c r="C16" i="14"/>
  <c r="C15" i="14"/>
  <c r="C14" i="14"/>
  <c r="B19" i="14"/>
  <c r="A18" i="14"/>
  <c r="A17" i="14"/>
  <c r="A16" i="14"/>
  <c r="A15" i="14"/>
  <c r="A14" i="14"/>
  <c r="A13" i="14"/>
  <c r="A7" i="14"/>
  <c r="C10" i="14"/>
  <c r="C9" i="14"/>
  <c r="C8" i="14"/>
  <c r="A10" i="14"/>
  <c r="A9" i="14"/>
  <c r="A8" i="14"/>
  <c r="G24" i="2"/>
  <c r="G23" i="2"/>
  <c r="H17" i="2"/>
  <c r="D15" i="2"/>
  <c r="G17" i="2" s="1"/>
  <c r="B15" i="2"/>
  <c r="D24" i="2"/>
  <c r="D12" i="2"/>
  <c r="G14" i="2" s="1"/>
  <c r="I14" i="2" s="1"/>
  <c r="D9" i="2"/>
  <c r="G11" i="2" s="1"/>
  <c r="H11" i="2" s="1"/>
  <c r="D6" i="2"/>
  <c r="B12" i="2"/>
  <c r="B9" i="2"/>
  <c r="R28" i="6"/>
  <c r="S28" i="6"/>
  <c r="E23" i="5"/>
  <c r="E29" i="5"/>
  <c r="E37" i="5"/>
  <c r="F37" i="5" s="1"/>
  <c r="G37" i="5" s="1"/>
  <c r="H37" i="5" s="1"/>
  <c r="I37" i="5" s="1"/>
  <c r="J37" i="5" s="1"/>
  <c r="K37" i="5" s="1"/>
  <c r="L37" i="5" s="1"/>
  <c r="M37" i="5" s="1"/>
  <c r="N37" i="5" s="1"/>
  <c r="O37" i="5" s="1"/>
  <c r="P37" i="5" s="1"/>
  <c r="Q37" i="5" s="1"/>
  <c r="D140" i="15"/>
  <c r="C126" i="14"/>
  <c r="E139" i="15"/>
  <c r="E138" i="15"/>
  <c r="E137" i="15"/>
  <c r="E136" i="15"/>
  <c r="E135" i="15"/>
  <c r="E134" i="15"/>
  <c r="E133" i="15"/>
  <c r="E132" i="15"/>
  <c r="E131" i="15"/>
  <c r="E130" i="15"/>
  <c r="E129" i="15"/>
  <c r="D88" i="15"/>
  <c r="D90" i="18" s="1"/>
  <c r="C88" i="15"/>
  <c r="C90" i="18" s="1"/>
  <c r="E87" i="15"/>
  <c r="E86" i="15"/>
  <c r="E85" i="15"/>
  <c r="E84" i="15"/>
  <c r="E83" i="15"/>
  <c r="E82" i="15"/>
  <c r="E81" i="15"/>
  <c r="E80" i="15"/>
  <c r="E79" i="15"/>
  <c r="D76" i="15"/>
  <c r="E75" i="15"/>
  <c r="E72" i="15"/>
  <c r="E71" i="15"/>
  <c r="E70" i="15"/>
  <c r="E69" i="15"/>
  <c r="E68" i="15"/>
  <c r="E70" i="18" s="1"/>
  <c r="E67" i="15"/>
  <c r="E66" i="15"/>
  <c r="E65" i="15"/>
  <c r="E64" i="15"/>
  <c r="D116" i="15"/>
  <c r="C116" i="15"/>
  <c r="E115" i="15"/>
  <c r="E114" i="15"/>
  <c r="E113" i="15"/>
  <c r="E112" i="15"/>
  <c r="E111" i="15"/>
  <c r="E110" i="15"/>
  <c r="E109" i="15"/>
  <c r="E107" i="15"/>
  <c r="E106" i="15"/>
  <c r="D103" i="15"/>
  <c r="E102" i="15"/>
  <c r="E101" i="15"/>
  <c r="E96" i="15"/>
  <c r="E93" i="15"/>
  <c r="E92" i="15"/>
  <c r="E91" i="15"/>
  <c r="D152" i="15"/>
  <c r="C152" i="15"/>
  <c r="E151" i="15"/>
  <c r="E150" i="15"/>
  <c r="E149" i="15"/>
  <c r="E147" i="15"/>
  <c r="E146" i="15"/>
  <c r="E145" i="15"/>
  <c r="E144" i="15"/>
  <c r="E143" i="15"/>
  <c r="D61" i="15"/>
  <c r="C61" i="15"/>
  <c r="E60" i="15"/>
  <c r="E59" i="15"/>
  <c r="E58" i="15"/>
  <c r="E57" i="15"/>
  <c r="E56" i="15"/>
  <c r="E54" i="15"/>
  <c r="E53" i="15"/>
  <c r="E52" i="15"/>
  <c r="E51" i="15"/>
  <c r="E50" i="15"/>
  <c r="E49" i="15"/>
  <c r="E48" i="15"/>
  <c r="E46" i="15"/>
  <c r="E45" i="15"/>
  <c r="E44" i="15"/>
  <c r="E43" i="15"/>
  <c r="E42" i="15"/>
  <c r="E41" i="15"/>
  <c r="E40" i="15"/>
  <c r="D126" i="15"/>
  <c r="C126" i="15"/>
  <c r="E125" i="15"/>
  <c r="E124" i="15"/>
  <c r="E123" i="15"/>
  <c r="E121" i="15"/>
  <c r="E120" i="15"/>
  <c r="E119" i="15"/>
  <c r="E36" i="15"/>
  <c r="E38" i="18" s="1"/>
  <c r="E30" i="15"/>
  <c r="E29" i="15"/>
  <c r="E28" i="15"/>
  <c r="E27" i="15"/>
  <c r="E22" i="15"/>
  <c r="G22" i="2"/>
  <c r="S70" i="6"/>
  <c r="S71" i="6"/>
  <c r="S72" i="6"/>
  <c r="S73" i="6"/>
  <c r="S74" i="6"/>
  <c r="S75" i="6"/>
  <c r="S76" i="6"/>
  <c r="S77" i="6"/>
  <c r="S78" i="6"/>
  <c r="S79" i="6"/>
  <c r="S59" i="6"/>
  <c r="S60" i="6"/>
  <c r="S61" i="6"/>
  <c r="S62" i="6"/>
  <c r="S63" i="6"/>
  <c r="S64" i="6"/>
  <c r="S65" i="6"/>
  <c r="S66" i="6"/>
  <c r="S67" i="6"/>
  <c r="S68" i="6"/>
  <c r="S48" i="6"/>
  <c r="S49" i="6"/>
  <c r="S50" i="6"/>
  <c r="S51" i="6"/>
  <c r="S52" i="6"/>
  <c r="S53" i="6"/>
  <c r="S54" i="6"/>
  <c r="S55" i="6"/>
  <c r="S56" i="6"/>
  <c r="S57" i="6"/>
  <c r="S37" i="6"/>
  <c r="S38" i="6"/>
  <c r="S39" i="6"/>
  <c r="S40" i="6"/>
  <c r="S41" i="6"/>
  <c r="S42" i="6"/>
  <c r="S43" i="6"/>
  <c r="S44" i="6"/>
  <c r="S45" i="6"/>
  <c r="S46" i="6"/>
  <c r="S27" i="6"/>
  <c r="S29" i="6"/>
  <c r="S31" i="6"/>
  <c r="S32" i="6"/>
  <c r="S33" i="6"/>
  <c r="S34" i="6"/>
  <c r="S35" i="6"/>
  <c r="R70" i="6"/>
  <c r="R71" i="6"/>
  <c r="R72" i="6"/>
  <c r="R73" i="6"/>
  <c r="R74" i="6"/>
  <c r="R75" i="6"/>
  <c r="R76" i="6"/>
  <c r="R77" i="6"/>
  <c r="R78" i="6"/>
  <c r="R79" i="6"/>
  <c r="R59" i="6"/>
  <c r="R60" i="6"/>
  <c r="R61" i="6"/>
  <c r="R62" i="6"/>
  <c r="R63" i="6"/>
  <c r="R64" i="6"/>
  <c r="R65" i="6"/>
  <c r="R66" i="6"/>
  <c r="R67" i="6"/>
  <c r="R68" i="6"/>
  <c r="R48" i="6"/>
  <c r="R49" i="6"/>
  <c r="R50" i="6"/>
  <c r="R51" i="6"/>
  <c r="R52" i="6"/>
  <c r="R53" i="6"/>
  <c r="R54" i="6"/>
  <c r="R55" i="6"/>
  <c r="R56" i="6"/>
  <c r="R57" i="6"/>
  <c r="R37" i="6"/>
  <c r="R38" i="6"/>
  <c r="R39" i="6"/>
  <c r="R40" i="6"/>
  <c r="R41" i="6"/>
  <c r="R42" i="6"/>
  <c r="R43" i="6"/>
  <c r="R44" i="6"/>
  <c r="R45" i="6"/>
  <c r="R46" i="6"/>
  <c r="R27" i="6"/>
  <c r="R29" i="6"/>
  <c r="R30" i="6"/>
  <c r="R31" i="6"/>
  <c r="R32" i="6"/>
  <c r="R33" i="6"/>
  <c r="R34" i="6"/>
  <c r="R35" i="6"/>
  <c r="H17" i="11"/>
  <c r="H16" i="11"/>
  <c r="H15" i="11"/>
  <c r="G17" i="11"/>
  <c r="G16" i="11"/>
  <c r="G15" i="11"/>
  <c r="B79" i="6"/>
  <c r="B78" i="6"/>
  <c r="B77" i="6"/>
  <c r="B76" i="6"/>
  <c r="B75" i="6"/>
  <c r="B74" i="6"/>
  <c r="B73" i="6"/>
  <c r="B72" i="6"/>
  <c r="B71" i="6"/>
  <c r="B70" i="6"/>
  <c r="B68" i="6"/>
  <c r="B67" i="6"/>
  <c r="B66" i="6"/>
  <c r="B65" i="6"/>
  <c r="B64" i="6"/>
  <c r="B63" i="6"/>
  <c r="B62" i="6"/>
  <c r="B61" i="6"/>
  <c r="B60" i="6"/>
  <c r="B59" i="6"/>
  <c r="B57" i="6"/>
  <c r="B56" i="6"/>
  <c r="B55" i="6"/>
  <c r="B54" i="6"/>
  <c r="B53" i="6"/>
  <c r="B52" i="6"/>
  <c r="B51" i="6"/>
  <c r="B50" i="6"/>
  <c r="B49" i="6"/>
  <c r="B48" i="6"/>
  <c r="B37" i="6"/>
  <c r="B46" i="6"/>
  <c r="B45" i="6"/>
  <c r="B44" i="6"/>
  <c r="B43" i="6"/>
  <c r="B42" i="6"/>
  <c r="B41" i="6"/>
  <c r="B40" i="6"/>
  <c r="B39" i="6"/>
  <c r="B38" i="6"/>
  <c r="B26" i="6"/>
  <c r="B28" i="6"/>
  <c r="B27" i="6"/>
  <c r="B35" i="6"/>
  <c r="B34" i="6"/>
  <c r="B33" i="6"/>
  <c r="B32" i="6"/>
  <c r="B31" i="6"/>
  <c r="B30" i="6"/>
  <c r="B29" i="6"/>
  <c r="D126" i="14" l="1"/>
  <c r="D142" i="18"/>
  <c r="E125" i="14"/>
  <c r="E141" i="18"/>
  <c r="E124" i="14"/>
  <c r="E140" i="18"/>
  <c r="E123" i="14"/>
  <c r="E139" i="18"/>
  <c r="E122" i="14"/>
  <c r="E138" i="18"/>
  <c r="E121" i="14"/>
  <c r="E137" i="18"/>
  <c r="E120" i="14"/>
  <c r="E136" i="18"/>
  <c r="E119" i="14"/>
  <c r="E135" i="18"/>
  <c r="E118" i="14"/>
  <c r="E134" i="18"/>
  <c r="E117" i="14"/>
  <c r="E133" i="18"/>
  <c r="E116" i="14"/>
  <c r="E132" i="18"/>
  <c r="E115" i="14"/>
  <c r="E131" i="18"/>
  <c r="E74" i="14"/>
  <c r="E89" i="18"/>
  <c r="E73" i="14"/>
  <c r="E88" i="18"/>
  <c r="E72" i="14"/>
  <c r="E87" i="18"/>
  <c r="E71" i="14"/>
  <c r="E86" i="18"/>
  <c r="E70" i="14"/>
  <c r="E85" i="18"/>
  <c r="E69" i="14"/>
  <c r="E84" i="18"/>
  <c r="E68" i="14"/>
  <c r="E83" i="18"/>
  <c r="D63" i="14"/>
  <c r="D78" i="18"/>
  <c r="E62" i="14"/>
  <c r="V62" i="14" s="1"/>
  <c r="E77" i="18"/>
  <c r="E59" i="14"/>
  <c r="E74" i="18"/>
  <c r="E58" i="14"/>
  <c r="E73" i="18"/>
  <c r="E57" i="14"/>
  <c r="E72" i="18"/>
  <c r="E71" i="18"/>
  <c r="E56" i="14"/>
  <c r="E54" i="14"/>
  <c r="E69" i="18"/>
  <c r="E53" i="14"/>
  <c r="E68" i="18"/>
  <c r="E52" i="14"/>
  <c r="E67" i="18"/>
  <c r="E51" i="14"/>
  <c r="E66" i="18"/>
  <c r="D102" i="14"/>
  <c r="D118" i="18"/>
  <c r="C102" i="14"/>
  <c r="C118" i="18"/>
  <c r="E101" i="14"/>
  <c r="E117" i="18"/>
  <c r="E100" i="14"/>
  <c r="E116" i="18"/>
  <c r="E99" i="14"/>
  <c r="E115" i="18"/>
  <c r="E98" i="14"/>
  <c r="E114" i="18"/>
  <c r="E97" i="14"/>
  <c r="E113" i="18"/>
  <c r="E96" i="14"/>
  <c r="E112" i="18"/>
  <c r="E95" i="14"/>
  <c r="E111" i="18"/>
  <c r="E94" i="14"/>
  <c r="E109" i="18"/>
  <c r="E93" i="14"/>
  <c r="E108" i="18"/>
  <c r="E116" i="15"/>
  <c r="D90" i="14"/>
  <c r="D105" i="18"/>
  <c r="E89" i="14"/>
  <c r="E104" i="18"/>
  <c r="E88" i="14"/>
  <c r="E103" i="18"/>
  <c r="E83" i="14"/>
  <c r="E98" i="18"/>
  <c r="E80" i="14"/>
  <c r="E95" i="18"/>
  <c r="E79" i="14"/>
  <c r="E94" i="18"/>
  <c r="E78" i="14"/>
  <c r="E93" i="18"/>
  <c r="D139" i="14"/>
  <c r="D154" i="18"/>
  <c r="C154" i="18"/>
  <c r="C139" i="14"/>
  <c r="E138" i="14"/>
  <c r="V138" i="14" s="1"/>
  <c r="E153" i="18"/>
  <c r="E152" i="18"/>
  <c r="E137" i="14"/>
  <c r="V137" i="14" s="1"/>
  <c r="V135" i="14"/>
  <c r="E136" i="14"/>
  <c r="V136" i="14" s="1"/>
  <c r="E151" i="18"/>
  <c r="E149" i="18"/>
  <c r="E134" i="14"/>
  <c r="V134" i="14" s="1"/>
  <c r="E148" i="18"/>
  <c r="E133" i="14"/>
  <c r="V133" i="14" s="1"/>
  <c r="E132" i="14"/>
  <c r="V132" i="14" s="1"/>
  <c r="E147" i="18"/>
  <c r="E146" i="18"/>
  <c r="E131" i="14"/>
  <c r="V131" i="14" s="1"/>
  <c r="E130" i="14"/>
  <c r="V130" i="14" s="1"/>
  <c r="E145" i="18"/>
  <c r="D48" i="14"/>
  <c r="D63" i="18"/>
  <c r="C48" i="14"/>
  <c r="C63" i="18"/>
  <c r="E47" i="14"/>
  <c r="E62" i="18"/>
  <c r="E46" i="14"/>
  <c r="E61" i="18"/>
  <c r="E45" i="14"/>
  <c r="E60" i="18"/>
  <c r="E44" i="14"/>
  <c r="E59" i="18"/>
  <c r="E43" i="14"/>
  <c r="E58" i="18"/>
  <c r="E41" i="14"/>
  <c r="E56" i="18"/>
  <c r="E40" i="14"/>
  <c r="E55" i="18"/>
  <c r="E39" i="14"/>
  <c r="E54" i="18"/>
  <c r="E38" i="14"/>
  <c r="E53" i="18"/>
  <c r="E37" i="14"/>
  <c r="E52" i="18"/>
  <c r="E36" i="14"/>
  <c r="E51" i="18"/>
  <c r="E35" i="14"/>
  <c r="E50" i="18"/>
  <c r="E33" i="14"/>
  <c r="E48" i="18"/>
  <c r="E32" i="14"/>
  <c r="E47" i="18"/>
  <c r="E31" i="14"/>
  <c r="E46" i="18"/>
  <c r="E45" i="18"/>
  <c r="F43" i="15"/>
  <c r="E29" i="14"/>
  <c r="E44" i="18"/>
  <c r="E28" i="14"/>
  <c r="E43" i="18"/>
  <c r="E27" i="14"/>
  <c r="E42" i="18"/>
  <c r="D112" i="14"/>
  <c r="D128" i="18"/>
  <c r="C112" i="14"/>
  <c r="C128" i="18"/>
  <c r="E111" i="14"/>
  <c r="E127" i="18"/>
  <c r="E110" i="14"/>
  <c r="E126" i="18"/>
  <c r="E109" i="14"/>
  <c r="V109" i="14" s="1"/>
  <c r="E125" i="18"/>
  <c r="E107" i="14"/>
  <c r="E123" i="18"/>
  <c r="E106" i="14"/>
  <c r="E122" i="18"/>
  <c r="E105" i="14"/>
  <c r="E121" i="18"/>
  <c r="E17" i="14"/>
  <c r="E32" i="18"/>
  <c r="E16" i="14"/>
  <c r="E31" i="18"/>
  <c r="E15" i="14"/>
  <c r="E30" i="18"/>
  <c r="E14" i="14"/>
  <c r="E29" i="18"/>
  <c r="E9" i="14"/>
  <c r="E24" i="18"/>
  <c r="E66" i="14"/>
  <c r="E81" i="18"/>
  <c r="E67" i="14"/>
  <c r="E82" i="18"/>
  <c r="D21" i="23"/>
  <c r="D17" i="23"/>
  <c r="D18" i="23"/>
  <c r="D19" i="23"/>
  <c r="D15" i="23"/>
  <c r="D20" i="23"/>
  <c r="D16" i="23"/>
  <c r="E18" i="23"/>
  <c r="E19" i="23"/>
  <c r="E15" i="23"/>
  <c r="E20" i="23"/>
  <c r="E16" i="23"/>
  <c r="E21" i="23"/>
  <c r="E17" i="23"/>
  <c r="C15" i="23"/>
  <c r="C21" i="23"/>
  <c r="C17" i="23"/>
  <c r="C18" i="23"/>
  <c r="C19" i="23"/>
  <c r="C20" i="23"/>
  <c r="C16" i="23"/>
  <c r="F18" i="23"/>
  <c r="F19" i="23"/>
  <c r="F20" i="23"/>
  <c r="F16" i="23"/>
  <c r="F21" i="23"/>
  <c r="F17" i="23"/>
  <c r="F15" i="23"/>
  <c r="G22" i="11"/>
  <c r="G7" i="2"/>
  <c r="H7" i="2" s="1"/>
  <c r="G8" i="2"/>
  <c r="H22" i="11"/>
  <c r="E23" i="14"/>
  <c r="E55" i="14"/>
  <c r="E30" i="14"/>
  <c r="F19" i="11"/>
  <c r="F20" i="11"/>
  <c r="F18" i="11"/>
  <c r="F21" i="11"/>
  <c r="D19" i="11"/>
  <c r="D18" i="11"/>
  <c r="D20" i="11"/>
  <c r="D21" i="11"/>
  <c r="E19" i="11"/>
  <c r="E18" i="11"/>
  <c r="E20" i="11"/>
  <c r="E21" i="11"/>
  <c r="C21" i="11"/>
  <c r="C15" i="11"/>
  <c r="C20" i="11"/>
  <c r="C19" i="11"/>
  <c r="C18" i="11"/>
  <c r="D75" i="14"/>
  <c r="C75" i="14"/>
  <c r="E61" i="15"/>
  <c r="V98" i="14"/>
  <c r="F91" i="6"/>
  <c r="P28" i="6"/>
  <c r="G16" i="2"/>
  <c r="H16" i="2" s="1"/>
  <c r="D22" i="2"/>
  <c r="G13" i="2"/>
  <c r="G10" i="2"/>
  <c r="R37" i="5"/>
  <c r="S37" i="5" s="1"/>
  <c r="T37" i="5" s="1"/>
  <c r="U37" i="5" s="1"/>
  <c r="V37" i="5" s="1"/>
  <c r="W37" i="5" s="1"/>
  <c r="X37" i="5" s="1"/>
  <c r="Y37" i="5" s="1"/>
  <c r="Z37" i="5" s="1"/>
  <c r="AA37" i="5" s="1"/>
  <c r="AB37" i="5" s="1"/>
  <c r="AC37" i="5" s="1"/>
  <c r="AD37" i="5" s="1"/>
  <c r="AE37" i="5" s="1"/>
  <c r="AF37" i="5" s="1"/>
  <c r="AG37" i="5" s="1"/>
  <c r="I17" i="2"/>
  <c r="I11" i="2"/>
  <c r="H14" i="2"/>
  <c r="E140" i="15"/>
  <c r="E76" i="15"/>
  <c r="E126" i="15"/>
  <c r="E152" i="15"/>
  <c r="E88" i="15"/>
  <c r="E90" i="18" s="1"/>
  <c r="D37" i="15"/>
  <c r="D35" i="15"/>
  <c r="E23" i="15"/>
  <c r="E25" i="18" s="1"/>
  <c r="C103" i="15"/>
  <c r="E97" i="15"/>
  <c r="C20" i="14"/>
  <c r="E32" i="15"/>
  <c r="E34" i="18" s="1"/>
  <c r="D15" i="11"/>
  <c r="C17" i="11"/>
  <c r="F16" i="11"/>
  <c r="E15" i="11"/>
  <c r="D16" i="11"/>
  <c r="F17" i="11"/>
  <c r="D17" i="11"/>
  <c r="E16" i="11"/>
  <c r="E17" i="11"/>
  <c r="F15" i="11"/>
  <c r="C16" i="11"/>
  <c r="B6" i="2"/>
  <c r="J24" i="2"/>
  <c r="E118" i="18" l="1"/>
  <c r="E102" i="14"/>
  <c r="E48" i="14"/>
  <c r="E63" i="18"/>
  <c r="E126" i="14"/>
  <c r="E142" i="18"/>
  <c r="E112" i="14"/>
  <c r="E128" i="18"/>
  <c r="E139" i="14"/>
  <c r="V139" i="14" s="1"/>
  <c r="E154" i="18"/>
  <c r="D24" i="14"/>
  <c r="D39" i="18"/>
  <c r="D22" i="14"/>
  <c r="D37" i="18"/>
  <c r="C90" i="14"/>
  <c r="C105" i="18"/>
  <c r="E84" i="14"/>
  <c r="V84" i="14" s="1"/>
  <c r="E99" i="18"/>
  <c r="E63" i="14"/>
  <c r="E78" i="18"/>
  <c r="I16" i="23"/>
  <c r="I19" i="23"/>
  <c r="I21" i="23"/>
  <c r="I15" i="23"/>
  <c r="C22" i="23"/>
  <c r="F22" i="23"/>
  <c r="I20" i="23"/>
  <c r="D22" i="23"/>
  <c r="I18" i="23"/>
  <c r="E22" i="23"/>
  <c r="I17" i="23"/>
  <c r="D22" i="11"/>
  <c r="C22" i="11"/>
  <c r="F22" i="11"/>
  <c r="H8" i="2"/>
  <c r="I8" i="2"/>
  <c r="E22" i="11"/>
  <c r="D162" i="15"/>
  <c r="D167" i="18" s="1"/>
  <c r="E33" i="15"/>
  <c r="E19" i="14"/>
  <c r="E24" i="15"/>
  <c r="E26" i="18" s="1"/>
  <c r="E10" i="14"/>
  <c r="I20" i="11"/>
  <c r="I21" i="11"/>
  <c r="I18" i="11"/>
  <c r="I19" i="11"/>
  <c r="E75" i="14"/>
  <c r="C11" i="14"/>
  <c r="C35" i="15"/>
  <c r="C37" i="18" s="1"/>
  <c r="E103" i="15"/>
  <c r="H13" i="2"/>
  <c r="H10" i="2"/>
  <c r="C37" i="15"/>
  <c r="B24" i="2"/>
  <c r="B23" i="2"/>
  <c r="J23" i="2"/>
  <c r="B22" i="2"/>
  <c r="F19" i="6"/>
  <c r="E20" i="14" l="1"/>
  <c r="E35" i="18"/>
  <c r="E90" i="14"/>
  <c r="E105" i="18"/>
  <c r="C162" i="15"/>
  <c r="C39" i="18"/>
  <c r="I22" i="23"/>
  <c r="E11" i="14"/>
  <c r="F36" i="15" a="1"/>
  <c r="D9" i="6"/>
  <c r="D10" i="6"/>
  <c r="D11" i="6"/>
  <c r="C24" i="14"/>
  <c r="E37" i="15"/>
  <c r="E39" i="18" s="1"/>
  <c r="E35" i="15"/>
  <c r="C22" i="14"/>
  <c r="I24" i="12"/>
  <c r="I25" i="12"/>
  <c r="I26" i="12"/>
  <c r="I27" i="12"/>
  <c r="H27" i="12"/>
  <c r="H26" i="12"/>
  <c r="H25" i="12"/>
  <c r="H24" i="12"/>
  <c r="J22" i="2"/>
  <c r="D44" i="24" s="1"/>
  <c r="E44" i="24" s="1"/>
  <c r="F44" i="24" s="1"/>
  <c r="G44" i="24" s="1"/>
  <c r="H44" i="24" s="1"/>
  <c r="I44" i="24" s="1"/>
  <c r="J44" i="24" s="1"/>
  <c r="K44" i="24" s="1"/>
  <c r="L44" i="24" s="1"/>
  <c r="M44" i="24" s="1"/>
  <c r="N44" i="24" s="1"/>
  <c r="O44" i="24" s="1"/>
  <c r="P44" i="24" s="1"/>
  <c r="Q44" i="24" s="1"/>
  <c r="R44" i="24" s="1"/>
  <c r="D101" i="24" s="1"/>
  <c r="E101" i="24" s="1"/>
  <c r="F101" i="24" s="1"/>
  <c r="G101" i="24" s="1"/>
  <c r="H101" i="24" s="1"/>
  <c r="I101" i="24" s="1"/>
  <c r="J101" i="24" s="1"/>
  <c r="K101" i="24" s="1"/>
  <c r="L101" i="24" s="1"/>
  <c r="M101" i="24" s="1"/>
  <c r="N101" i="24" s="1"/>
  <c r="O101" i="24" s="1"/>
  <c r="P101" i="24" s="1"/>
  <c r="Q101" i="24" s="1"/>
  <c r="R101" i="24" s="1"/>
  <c r="D111" i="11" l="1"/>
  <c r="D35" i="23" s="1"/>
  <c r="C167" i="18"/>
  <c r="E22" i="14"/>
  <c r="E37" i="18"/>
  <c r="E24" i="14"/>
  <c r="E162" i="15"/>
  <c r="F160" i="15" s="1"/>
  <c r="D43" i="5"/>
  <c r="U147" i="14"/>
  <c r="U116" i="14"/>
  <c r="U117" i="14"/>
  <c r="U118" i="14"/>
  <c r="U119" i="14"/>
  <c r="U120" i="14"/>
  <c r="U121" i="14"/>
  <c r="U122" i="14"/>
  <c r="U123" i="14"/>
  <c r="U124" i="14"/>
  <c r="U125" i="14"/>
  <c r="U115" i="14"/>
  <c r="U67" i="14"/>
  <c r="U68" i="14"/>
  <c r="U69" i="14"/>
  <c r="U70" i="14"/>
  <c r="U71" i="14"/>
  <c r="U72" i="14"/>
  <c r="U73" i="14"/>
  <c r="U74" i="14"/>
  <c r="U66" i="14"/>
  <c r="U52" i="14"/>
  <c r="U53" i="14"/>
  <c r="U54" i="14"/>
  <c r="U55" i="14"/>
  <c r="U56" i="14"/>
  <c r="U57" i="14"/>
  <c r="U58" i="14"/>
  <c r="U59" i="14"/>
  <c r="U60" i="14"/>
  <c r="U51" i="14"/>
  <c r="U94" i="14"/>
  <c r="U95" i="14"/>
  <c r="U96" i="14"/>
  <c r="U97" i="14"/>
  <c r="U99" i="14"/>
  <c r="U100" i="14"/>
  <c r="U101" i="14"/>
  <c r="U93" i="14"/>
  <c r="U78" i="14"/>
  <c r="U79" i="14"/>
  <c r="U80" i="14"/>
  <c r="U81" i="14"/>
  <c r="U82" i="14"/>
  <c r="U83" i="14"/>
  <c r="U87" i="14"/>
  <c r="U88" i="14"/>
  <c r="U89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V39" i="14" s="1"/>
  <c r="U40" i="14"/>
  <c r="U41" i="14"/>
  <c r="U42" i="14"/>
  <c r="U43" i="14"/>
  <c r="U44" i="14"/>
  <c r="U45" i="14"/>
  <c r="U46" i="14"/>
  <c r="U47" i="14"/>
  <c r="U27" i="14"/>
  <c r="U106" i="14"/>
  <c r="U107" i="14"/>
  <c r="U110" i="14"/>
  <c r="U111" i="14"/>
  <c r="V111" i="14" s="1"/>
  <c r="U105" i="14"/>
  <c r="U23" i="14"/>
  <c r="U15" i="14"/>
  <c r="U16" i="14"/>
  <c r="U17" i="14"/>
  <c r="U18" i="14"/>
  <c r="U19" i="14"/>
  <c r="U14" i="14"/>
  <c r="U9" i="14"/>
  <c r="H6" i="12"/>
  <c r="H23" i="12"/>
  <c r="H17" i="12"/>
  <c r="H15" i="12"/>
  <c r="H11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9" i="12"/>
  <c r="I8" i="12"/>
  <c r="I7" i="12"/>
  <c r="I6" i="12"/>
  <c r="I5" i="12"/>
  <c r="H4" i="12"/>
  <c r="H5" i="12"/>
  <c r="H22" i="12"/>
  <c r="H21" i="12"/>
  <c r="H20" i="12"/>
  <c r="H19" i="12"/>
  <c r="H18" i="12"/>
  <c r="H16" i="12"/>
  <c r="H14" i="12"/>
  <c r="H13" i="12"/>
  <c r="H12" i="12"/>
  <c r="H9" i="12"/>
  <c r="H7" i="12"/>
  <c r="H102" i="14"/>
  <c r="I102" i="14"/>
  <c r="J102" i="14"/>
  <c r="K102" i="14"/>
  <c r="L102" i="14"/>
  <c r="M102" i="14"/>
  <c r="N102" i="14"/>
  <c r="O102" i="14"/>
  <c r="P102" i="14"/>
  <c r="Q102" i="14"/>
  <c r="R102" i="14"/>
  <c r="S102" i="14"/>
  <c r="T102" i="14"/>
  <c r="G102" i="14"/>
  <c r="H126" i="14"/>
  <c r="I126" i="14"/>
  <c r="J126" i="14"/>
  <c r="K126" i="14"/>
  <c r="L126" i="14"/>
  <c r="M126" i="14"/>
  <c r="N126" i="14"/>
  <c r="O126" i="14"/>
  <c r="P126" i="14"/>
  <c r="Q126" i="14"/>
  <c r="R126" i="14"/>
  <c r="S126" i="14"/>
  <c r="T126" i="14"/>
  <c r="G126" i="14"/>
  <c r="H75" i="14"/>
  <c r="I75" i="14"/>
  <c r="J75" i="14"/>
  <c r="K75" i="14"/>
  <c r="L75" i="14"/>
  <c r="M75" i="14"/>
  <c r="N75" i="14"/>
  <c r="O75" i="14"/>
  <c r="P75" i="14"/>
  <c r="Q75" i="14"/>
  <c r="R75" i="14"/>
  <c r="S75" i="14"/>
  <c r="T75" i="14"/>
  <c r="G75" i="14"/>
  <c r="H90" i="14"/>
  <c r="I90" i="14"/>
  <c r="J90" i="14"/>
  <c r="K90" i="14"/>
  <c r="L90" i="14"/>
  <c r="M90" i="14"/>
  <c r="N90" i="14"/>
  <c r="O90" i="14"/>
  <c r="P90" i="14"/>
  <c r="Q90" i="14"/>
  <c r="R90" i="14"/>
  <c r="S90" i="14"/>
  <c r="T90" i="14"/>
  <c r="G90" i="14"/>
  <c r="H48" i="14"/>
  <c r="I48" i="14"/>
  <c r="J48" i="14"/>
  <c r="K48" i="14"/>
  <c r="L48" i="14"/>
  <c r="M48" i="14"/>
  <c r="N48" i="14"/>
  <c r="O48" i="14"/>
  <c r="P48" i="14"/>
  <c r="Q48" i="14"/>
  <c r="R48" i="14"/>
  <c r="S48" i="14"/>
  <c r="T48" i="14"/>
  <c r="G48" i="14"/>
  <c r="H112" i="14"/>
  <c r="I112" i="14"/>
  <c r="J112" i="14"/>
  <c r="K112" i="14"/>
  <c r="L112" i="14"/>
  <c r="M112" i="14"/>
  <c r="N112" i="14"/>
  <c r="O112" i="14"/>
  <c r="P112" i="14"/>
  <c r="Q112" i="14"/>
  <c r="R112" i="14"/>
  <c r="S112" i="14"/>
  <c r="T112" i="14"/>
  <c r="G112" i="14"/>
  <c r="H20" i="14"/>
  <c r="I20" i="14"/>
  <c r="J20" i="14"/>
  <c r="K20" i="14"/>
  <c r="L20" i="14"/>
  <c r="M20" i="14"/>
  <c r="N20" i="14"/>
  <c r="O20" i="14"/>
  <c r="P20" i="14"/>
  <c r="Q20" i="14"/>
  <c r="R20" i="14"/>
  <c r="S20" i="14"/>
  <c r="T20" i="14"/>
  <c r="G20" i="14"/>
  <c r="I11" i="14"/>
  <c r="J11" i="14"/>
  <c r="K11" i="14"/>
  <c r="L11" i="14"/>
  <c r="M11" i="14"/>
  <c r="N11" i="14"/>
  <c r="O11" i="14"/>
  <c r="P11" i="14"/>
  <c r="Q11" i="14"/>
  <c r="R11" i="14"/>
  <c r="S11" i="14"/>
  <c r="E120" i="6"/>
  <c r="F120" i="6" s="1"/>
  <c r="E119" i="6"/>
  <c r="F119" i="6" s="1"/>
  <c r="E118" i="6"/>
  <c r="F118" i="6" s="1"/>
  <c r="E117" i="6"/>
  <c r="F117" i="6" s="1"/>
  <c r="E116" i="6"/>
  <c r="F116" i="6" s="1"/>
  <c r="E115" i="6"/>
  <c r="F115" i="6" s="1"/>
  <c r="E112" i="6"/>
  <c r="F112" i="6" s="1"/>
  <c r="E111" i="6"/>
  <c r="F111" i="6" s="1"/>
  <c r="E110" i="6"/>
  <c r="F110" i="6" s="1"/>
  <c r="E109" i="6"/>
  <c r="F109" i="6" s="1"/>
  <c r="E108" i="6"/>
  <c r="F108" i="6" s="1"/>
  <c r="E107" i="6"/>
  <c r="F107" i="6" s="1"/>
  <c r="E104" i="6"/>
  <c r="F104" i="6" s="1"/>
  <c r="E103" i="6"/>
  <c r="F103" i="6" s="1"/>
  <c r="E102" i="6"/>
  <c r="F102" i="6" s="1"/>
  <c r="E101" i="6"/>
  <c r="F101" i="6" s="1"/>
  <c r="E100" i="6"/>
  <c r="F100" i="6" s="1"/>
  <c r="E99" i="6"/>
  <c r="F99" i="6" s="1"/>
  <c r="E96" i="6"/>
  <c r="F96" i="6" s="1"/>
  <c r="E95" i="6"/>
  <c r="F95" i="6" s="1"/>
  <c r="E94" i="6"/>
  <c r="F94" i="6" s="1"/>
  <c r="F93" i="6"/>
  <c r="E92" i="6"/>
  <c r="F92" i="6" s="1"/>
  <c r="U8" i="14"/>
  <c r="V8" i="14" s="1"/>
  <c r="M154" i="14" l="1"/>
  <c r="G154" i="14"/>
  <c r="T156" i="14"/>
  <c r="T158" i="14" s="1"/>
  <c r="J156" i="14"/>
  <c r="J158" i="14" s="1"/>
  <c r="L156" i="14"/>
  <c r="O156" i="14"/>
  <c r="O158" i="14" s="1"/>
  <c r="Q156" i="14"/>
  <c r="Q158" i="14" s="1"/>
  <c r="I156" i="14"/>
  <c r="N156" i="14"/>
  <c r="N158" i="14" s="1"/>
  <c r="S156" i="14"/>
  <c r="S158" i="14" s="1"/>
  <c r="K156" i="14"/>
  <c r="M156" i="14"/>
  <c r="P156" i="14"/>
  <c r="P158" i="14" s="1"/>
  <c r="R156" i="14"/>
  <c r="R158" i="14" s="1"/>
  <c r="E167" i="18"/>
  <c r="G77" i="11"/>
  <c r="G75" i="11"/>
  <c r="G85" i="11"/>
  <c r="G95" i="11"/>
  <c r="G93" i="11"/>
  <c r="G87" i="11"/>
  <c r="G96" i="11"/>
  <c r="G74" i="11"/>
  <c r="G84" i="11"/>
  <c r="G76" i="11"/>
  <c r="G88" i="11"/>
  <c r="G97" i="11"/>
  <c r="G81" i="11"/>
  <c r="G70" i="11"/>
  <c r="G79" i="11"/>
  <c r="G89" i="11"/>
  <c r="G67" i="11"/>
  <c r="G72" i="11"/>
  <c r="G94" i="11"/>
  <c r="G71" i="11"/>
  <c r="G80" i="11"/>
  <c r="G91" i="11"/>
  <c r="G92" i="11"/>
  <c r="G82" i="11"/>
  <c r="V68" i="14"/>
  <c r="V67" i="14"/>
  <c r="V81" i="14"/>
  <c r="V59" i="14"/>
  <c r="V57" i="14"/>
  <c r="V56" i="14"/>
  <c r="V117" i="14"/>
  <c r="V71" i="14"/>
  <c r="V116" i="14"/>
  <c r="V73" i="14"/>
  <c r="V51" i="14"/>
  <c r="V74" i="14"/>
  <c r="V58" i="14"/>
  <c r="V52" i="14"/>
  <c r="I22" i="14"/>
  <c r="V72" i="14"/>
  <c r="V14" i="14"/>
  <c r="V60" i="14"/>
  <c r="V122" i="14"/>
  <c r="V53" i="14"/>
  <c r="V66" i="14"/>
  <c r="V106" i="14"/>
  <c r="V69" i="14"/>
  <c r="T24" i="14"/>
  <c r="Q22" i="14"/>
  <c r="O24" i="14"/>
  <c r="S22" i="14"/>
  <c r="N22" i="14"/>
  <c r="V54" i="14"/>
  <c r="M24" i="14"/>
  <c r="L22" i="14"/>
  <c r="V107" i="14"/>
  <c r="V110" i="14"/>
  <c r="V70" i="14"/>
  <c r="P59" i="6"/>
  <c r="P60" i="6"/>
  <c r="P27" i="6"/>
  <c r="P70" i="6"/>
  <c r="P71" i="6"/>
  <c r="P37" i="6"/>
  <c r="P38" i="6"/>
  <c r="P48" i="6"/>
  <c r="P49" i="6"/>
  <c r="V105" i="14"/>
  <c r="V23" i="14"/>
  <c r="G11" i="14"/>
  <c r="G156" i="14" s="1"/>
  <c r="J24" i="14"/>
  <c r="R22" i="14"/>
  <c r="P22" i="14"/>
  <c r="U90" i="14"/>
  <c r="U75" i="14"/>
  <c r="U20" i="14"/>
  <c r="U126" i="14"/>
  <c r="U102" i="14"/>
  <c r="U48" i="14"/>
  <c r="U112" i="14"/>
  <c r="V55" i="14"/>
  <c r="K24" i="14"/>
  <c r="T22" i="14"/>
  <c r="K22" i="14"/>
  <c r="M22" i="14"/>
  <c r="R24" i="14"/>
  <c r="V46" i="14"/>
  <c r="V32" i="14"/>
  <c r="P24" i="14"/>
  <c r="V31" i="14"/>
  <c r="S24" i="14"/>
  <c r="V30" i="14"/>
  <c r="O22" i="14"/>
  <c r="N24" i="14"/>
  <c r="L24" i="14"/>
  <c r="Q24" i="14"/>
  <c r="J22" i="14"/>
  <c r="I24" i="14"/>
  <c r="V47" i="14"/>
  <c r="V44" i="14"/>
  <c r="V43" i="14"/>
  <c r="V28" i="14"/>
  <c r="V29" i="14"/>
  <c r="V35" i="14"/>
  <c r="V41" i="14"/>
  <c r="V45" i="14"/>
  <c r="V34" i="14"/>
  <c r="V42" i="14"/>
  <c r="V33" i="14"/>
  <c r="V38" i="14"/>
  <c r="V36" i="14"/>
  <c r="V37" i="14"/>
  <c r="V40" i="14"/>
  <c r="V9" i="14"/>
  <c r="M158" i="14" l="1"/>
  <c r="U154" i="14"/>
  <c r="I158" i="14"/>
  <c r="G24" i="14"/>
  <c r="K158" i="14"/>
  <c r="L158" i="14"/>
  <c r="G99" i="11"/>
  <c r="V63" i="14"/>
  <c r="G22" i="14"/>
  <c r="V75" i="14"/>
  <c r="U10" i="14"/>
  <c r="H11" i="14"/>
  <c r="H156" i="14" s="1"/>
  <c r="V112" i="14"/>
  <c r="H158" i="14" l="1"/>
  <c r="U156" i="14"/>
  <c r="U158" i="14" s="1"/>
  <c r="H22" i="14"/>
  <c r="U22" i="14" s="1"/>
  <c r="H24" i="14"/>
  <c r="U24" i="14" s="1"/>
  <c r="V10" i="14"/>
  <c r="U11" i="14"/>
  <c r="V11" i="14" s="1"/>
  <c r="V19" i="14"/>
  <c r="V18" i="14"/>
  <c r="F23" i="5" l="1"/>
  <c r="G23" i="5" s="1"/>
  <c r="H23" i="5" s="1"/>
  <c r="I23" i="5" s="1"/>
  <c r="J23" i="5" s="1"/>
  <c r="K23" i="5" s="1"/>
  <c r="L23" i="5" s="1"/>
  <c r="M23" i="5" s="1"/>
  <c r="N23" i="5" s="1"/>
  <c r="O23" i="5" s="1"/>
  <c r="P23" i="5" s="1"/>
  <c r="Q23" i="5" s="1"/>
  <c r="R23" i="5" s="1"/>
  <c r="S23" i="5" s="1"/>
  <c r="T23" i="5" s="1"/>
  <c r="U23" i="5" s="1"/>
  <c r="V23" i="5" s="1"/>
  <c r="W23" i="5" s="1"/>
  <c r="X23" i="5" s="1"/>
  <c r="Y23" i="5" s="1"/>
  <c r="Z23" i="5" s="1"/>
  <c r="AA23" i="5" s="1"/>
  <c r="AB23" i="5" s="1"/>
  <c r="AC23" i="5" s="1"/>
  <c r="AD23" i="5" s="1"/>
  <c r="AE23" i="5" s="1"/>
  <c r="AF23" i="5" s="1"/>
  <c r="AG23" i="5" s="1"/>
  <c r="F24" i="5"/>
  <c r="G24" i="5" s="1"/>
  <c r="H24" i="5" s="1"/>
  <c r="I24" i="5" s="1"/>
  <c r="J24" i="5" s="1"/>
  <c r="K24" i="5" s="1"/>
  <c r="L24" i="5" s="1"/>
  <c r="M24" i="5" s="1"/>
  <c r="N24" i="5" s="1"/>
  <c r="O24" i="5" s="1"/>
  <c r="P24" i="5" s="1"/>
  <c r="Q24" i="5" s="1"/>
  <c r="R24" i="5" s="1"/>
  <c r="S24" i="5" s="1"/>
  <c r="T24" i="5" s="1"/>
  <c r="U24" i="5" s="1"/>
  <c r="V24" i="5" s="1"/>
  <c r="W24" i="5" s="1"/>
  <c r="X24" i="5" s="1"/>
  <c r="Y24" i="5" s="1"/>
  <c r="Z24" i="5" s="1"/>
  <c r="AA24" i="5" s="1"/>
  <c r="AB24" i="5" s="1"/>
  <c r="AC24" i="5" s="1"/>
  <c r="AD24" i="5" s="1"/>
  <c r="AE24" i="5" s="1"/>
  <c r="AF24" i="5" s="1"/>
  <c r="AG24" i="5" s="1"/>
  <c r="P52" i="6" l="1"/>
  <c r="P53" i="6"/>
  <c r="P75" i="6"/>
  <c r="P63" i="6"/>
  <c r="P64" i="6"/>
  <c r="P31" i="6"/>
  <c r="P30" i="6"/>
  <c r="P74" i="6"/>
  <c r="P41" i="6"/>
  <c r="P42" i="6"/>
  <c r="P45" i="6"/>
  <c r="P46" i="6"/>
  <c r="P35" i="6"/>
  <c r="P34" i="6"/>
  <c r="P56" i="6"/>
  <c r="P57" i="6"/>
  <c r="P68" i="6"/>
  <c r="P67" i="6"/>
  <c r="P78" i="6"/>
  <c r="P79" i="6"/>
  <c r="P54" i="6"/>
  <c r="P55" i="6"/>
  <c r="P33" i="6"/>
  <c r="P32" i="6"/>
  <c r="P65" i="6"/>
  <c r="P66" i="6"/>
  <c r="P76" i="6"/>
  <c r="P77" i="6"/>
  <c r="P43" i="6"/>
  <c r="P44" i="6"/>
  <c r="P61" i="6"/>
  <c r="P62" i="6"/>
  <c r="P72" i="6"/>
  <c r="P73" i="6"/>
  <c r="P40" i="6"/>
  <c r="P39" i="6"/>
  <c r="P29" i="6"/>
  <c r="P50" i="6"/>
  <c r="P51" i="6"/>
  <c r="I17" i="11"/>
  <c r="I15" i="11"/>
  <c r="D8" i="6"/>
  <c r="I16" i="11"/>
  <c r="I22" i="11" l="1"/>
  <c r="D7" i="6"/>
  <c r="D6" i="6"/>
  <c r="D5" i="6"/>
  <c r="P26" i="6"/>
  <c r="F13" i="6" s="1"/>
  <c r="S26" i="6"/>
  <c r="R26" i="6"/>
  <c r="V15" i="14"/>
  <c r="D17" i="5" l="1"/>
  <c r="D18" i="24"/>
  <c r="D16" i="5"/>
  <c r="D17" i="24"/>
  <c r="D12" i="6"/>
  <c r="F14" i="6"/>
  <c r="D18" i="5" l="1"/>
  <c r="D20" i="5" s="1"/>
  <c r="D25" i="5" s="1"/>
  <c r="E16" i="5"/>
  <c r="F16" i="5" s="1"/>
  <c r="G16" i="5" s="1"/>
  <c r="H16" i="5" s="1"/>
  <c r="I16" i="5" s="1"/>
  <c r="J16" i="5" s="1"/>
  <c r="K16" i="5" s="1"/>
  <c r="L16" i="5" s="1"/>
  <c r="M16" i="5" s="1"/>
  <c r="N16" i="5" s="1"/>
  <c r="O16" i="5" s="1"/>
  <c r="P16" i="5" s="1"/>
  <c r="Q16" i="5" s="1"/>
  <c r="R16" i="5" s="1"/>
  <c r="S16" i="5" s="1"/>
  <c r="T16" i="5" s="1"/>
  <c r="U16" i="5" s="1"/>
  <c r="V16" i="5" s="1"/>
  <c r="W16" i="5" s="1"/>
  <c r="X16" i="5" s="1"/>
  <c r="Y16" i="5" s="1"/>
  <c r="Z16" i="5" s="1"/>
  <c r="AA16" i="5" s="1"/>
  <c r="AB16" i="5" s="1"/>
  <c r="AC16" i="5" s="1"/>
  <c r="AD16" i="5" s="1"/>
  <c r="AE16" i="5" s="1"/>
  <c r="AF16" i="5" s="1"/>
  <c r="H4" i="11"/>
  <c r="I5" i="6"/>
  <c r="J9" i="6" s="1"/>
  <c r="E106" i="11" l="1"/>
  <c r="E30" i="23" s="1"/>
  <c r="F79" i="15"/>
  <c r="F105" i="11"/>
  <c r="E111" i="11"/>
  <c r="E105" i="11"/>
  <c r="E29" i="23" s="1"/>
  <c r="F106" i="11" a="1"/>
  <c r="F80" i="15" a="1"/>
  <c r="J8" i="6"/>
  <c r="J6" i="6"/>
  <c r="J7" i="6"/>
  <c r="H4" i="23"/>
  <c r="I8" i="11"/>
  <c r="I8" i="23" s="1"/>
  <c r="I6" i="11"/>
  <c r="I6" i="23" s="1"/>
  <c r="I7" i="11"/>
  <c r="I7" i="23" s="1"/>
  <c r="I5" i="11"/>
  <c r="I5" i="23" s="1"/>
  <c r="AG16" i="5"/>
  <c r="D28" i="5"/>
  <c r="D21" i="5"/>
  <c r="G105" i="11" l="1"/>
  <c r="F29" i="23"/>
  <c r="G29" i="23" s="1"/>
  <c r="F111" i="11"/>
  <c r="E35" i="23"/>
  <c r="F35" i="23" s="1"/>
  <c r="D38" i="5"/>
  <c r="V125" i="14"/>
  <c r="V124" i="14"/>
  <c r="V123" i="14"/>
  <c r="V121" i="14"/>
  <c r="V120" i="14"/>
  <c r="V119" i="14"/>
  <c r="V118" i="14"/>
  <c r="V115" i="14"/>
  <c r="V101" i="14"/>
  <c r="V100" i="14"/>
  <c r="V99" i="14"/>
  <c r="V97" i="14"/>
  <c r="V96" i="14"/>
  <c r="V95" i="14"/>
  <c r="V94" i="14"/>
  <c r="V93" i="14"/>
  <c r="V89" i="14"/>
  <c r="V88" i="14"/>
  <c r="V87" i="14"/>
  <c r="V83" i="14"/>
  <c r="V82" i="14"/>
  <c r="V80" i="14"/>
  <c r="V79" i="14"/>
  <c r="V27" i="14"/>
  <c r="V17" i="14"/>
  <c r="V16" i="14"/>
  <c r="T48" i="5"/>
  <c r="U48" i="5" s="1"/>
  <c r="V48" i="5" s="1"/>
  <c r="W48" i="5" s="1"/>
  <c r="X48" i="5" s="1"/>
  <c r="Y48" i="5" s="1"/>
  <c r="Z48" i="5" s="1"/>
  <c r="AA48" i="5" s="1"/>
  <c r="AB48" i="5" s="1"/>
  <c r="AC48" i="5" s="1"/>
  <c r="AD48" i="5" s="1"/>
  <c r="AE48" i="5" s="1"/>
  <c r="AF48" i="5" s="1"/>
  <c r="AG48" i="5" s="1"/>
  <c r="E48" i="5"/>
  <c r="F48" i="5" s="1"/>
  <c r="G48" i="5" s="1"/>
  <c r="H48" i="5" s="1"/>
  <c r="I48" i="5" s="1"/>
  <c r="J48" i="5" s="1"/>
  <c r="K48" i="5" s="1"/>
  <c r="L48" i="5" s="1"/>
  <c r="M48" i="5" s="1"/>
  <c r="N48" i="5" s="1"/>
  <c r="O48" i="5" s="1"/>
  <c r="P48" i="5" s="1"/>
  <c r="Q48" i="5" s="1"/>
  <c r="R48" i="5" s="1"/>
  <c r="E46" i="5"/>
  <c r="F46" i="5" s="1"/>
  <c r="G46" i="5" s="1"/>
  <c r="H46" i="5" s="1"/>
  <c r="I46" i="5" s="1"/>
  <c r="J46" i="5" s="1"/>
  <c r="K46" i="5" s="1"/>
  <c r="L46" i="5" s="1"/>
  <c r="M46" i="5" s="1"/>
  <c r="N46" i="5" s="1"/>
  <c r="O46" i="5" s="1"/>
  <c r="P46" i="5" s="1"/>
  <c r="Q46" i="5" s="1"/>
  <c r="R46" i="5" s="1"/>
  <c r="S46" i="5" s="1"/>
  <c r="T46" i="5" s="1"/>
  <c r="U46" i="5" s="1"/>
  <c r="V46" i="5" s="1"/>
  <c r="W46" i="5" s="1"/>
  <c r="X46" i="5" s="1"/>
  <c r="Y46" i="5" s="1"/>
  <c r="Z46" i="5" s="1"/>
  <c r="AA46" i="5" s="1"/>
  <c r="AB46" i="5" s="1"/>
  <c r="AC46" i="5" s="1"/>
  <c r="AD46" i="5" s="1"/>
  <c r="AE46" i="5" s="1"/>
  <c r="AF46" i="5" s="1"/>
  <c r="AG46" i="5" s="1"/>
  <c r="E36" i="5"/>
  <c r="F36" i="5" s="1"/>
  <c r="G36" i="5" s="1"/>
  <c r="H36" i="5" s="1"/>
  <c r="I36" i="5" s="1"/>
  <c r="J36" i="5" s="1"/>
  <c r="K36" i="5" s="1"/>
  <c r="L36" i="5" s="1"/>
  <c r="M36" i="5" s="1"/>
  <c r="N36" i="5" s="1"/>
  <c r="O36" i="5" s="1"/>
  <c r="P36" i="5" s="1"/>
  <c r="Q36" i="5" s="1"/>
  <c r="R36" i="5" s="1"/>
  <c r="S36" i="5" s="1"/>
  <c r="T36" i="5" s="1"/>
  <c r="U36" i="5" s="1"/>
  <c r="V36" i="5" s="1"/>
  <c r="W36" i="5" s="1"/>
  <c r="X36" i="5" s="1"/>
  <c r="Y36" i="5" s="1"/>
  <c r="Z36" i="5" s="1"/>
  <c r="AA36" i="5" s="1"/>
  <c r="AB36" i="5" s="1"/>
  <c r="AC36" i="5" s="1"/>
  <c r="AD36" i="5" s="1"/>
  <c r="AE36" i="5" s="1"/>
  <c r="AF36" i="5" s="1"/>
  <c r="AG36" i="5" s="1"/>
  <c r="E35" i="5"/>
  <c r="F35" i="5" s="1"/>
  <c r="G35" i="5" s="1"/>
  <c r="H35" i="5" s="1"/>
  <c r="I35" i="5" s="1"/>
  <c r="J35" i="5" s="1"/>
  <c r="K35" i="5" s="1"/>
  <c r="L35" i="5" s="1"/>
  <c r="M35" i="5" s="1"/>
  <c r="N35" i="5" s="1"/>
  <c r="O35" i="5" s="1"/>
  <c r="P35" i="5" s="1"/>
  <c r="Q35" i="5" s="1"/>
  <c r="R35" i="5" s="1"/>
  <c r="S35" i="5" s="1"/>
  <c r="T35" i="5" s="1"/>
  <c r="U35" i="5" s="1"/>
  <c r="V35" i="5" s="1"/>
  <c r="W35" i="5" s="1"/>
  <c r="X35" i="5" s="1"/>
  <c r="Y35" i="5" s="1"/>
  <c r="Z35" i="5" s="1"/>
  <c r="AA35" i="5" s="1"/>
  <c r="AB35" i="5" s="1"/>
  <c r="AC35" i="5" s="1"/>
  <c r="AD35" i="5" s="1"/>
  <c r="AE35" i="5" s="1"/>
  <c r="AF35" i="5" s="1"/>
  <c r="AG35" i="5" s="1"/>
  <c r="E34" i="5"/>
  <c r="F34" i="5" s="1"/>
  <c r="G34" i="5" s="1"/>
  <c r="H34" i="5" s="1"/>
  <c r="I34" i="5" s="1"/>
  <c r="J34" i="5" s="1"/>
  <c r="K34" i="5" s="1"/>
  <c r="L34" i="5" s="1"/>
  <c r="M34" i="5" s="1"/>
  <c r="N34" i="5" s="1"/>
  <c r="O34" i="5" s="1"/>
  <c r="P34" i="5" s="1"/>
  <c r="Q34" i="5" s="1"/>
  <c r="R34" i="5" s="1"/>
  <c r="S34" i="5" s="1"/>
  <c r="T34" i="5" s="1"/>
  <c r="U34" i="5" s="1"/>
  <c r="V34" i="5" s="1"/>
  <c r="W34" i="5" s="1"/>
  <c r="X34" i="5" s="1"/>
  <c r="Y34" i="5" s="1"/>
  <c r="Z34" i="5" s="1"/>
  <c r="AA34" i="5" s="1"/>
  <c r="AB34" i="5" s="1"/>
  <c r="AC34" i="5" s="1"/>
  <c r="AD34" i="5" s="1"/>
  <c r="AE34" i="5" s="1"/>
  <c r="AF34" i="5" s="1"/>
  <c r="AG34" i="5" s="1"/>
  <c r="E33" i="5"/>
  <c r="F33" i="5" s="1"/>
  <c r="G33" i="5" s="1"/>
  <c r="H33" i="5" s="1"/>
  <c r="I33" i="5" s="1"/>
  <c r="J33" i="5" s="1"/>
  <c r="K33" i="5" s="1"/>
  <c r="L33" i="5" s="1"/>
  <c r="M33" i="5" s="1"/>
  <c r="N33" i="5" s="1"/>
  <c r="O33" i="5" s="1"/>
  <c r="P33" i="5" s="1"/>
  <c r="Q33" i="5" s="1"/>
  <c r="R33" i="5" s="1"/>
  <c r="S33" i="5" s="1"/>
  <c r="T33" i="5" s="1"/>
  <c r="U33" i="5" s="1"/>
  <c r="V33" i="5" s="1"/>
  <c r="W33" i="5" s="1"/>
  <c r="X33" i="5" s="1"/>
  <c r="Y33" i="5" s="1"/>
  <c r="Z33" i="5" s="1"/>
  <c r="AA33" i="5" s="1"/>
  <c r="AB33" i="5" s="1"/>
  <c r="AC33" i="5" s="1"/>
  <c r="AD33" i="5" s="1"/>
  <c r="AE33" i="5" s="1"/>
  <c r="AF33" i="5" s="1"/>
  <c r="AG33" i="5" s="1"/>
  <c r="E32" i="5"/>
  <c r="F32" i="5" s="1"/>
  <c r="G32" i="5" s="1"/>
  <c r="H32" i="5" s="1"/>
  <c r="I32" i="5" s="1"/>
  <c r="J32" i="5" s="1"/>
  <c r="K32" i="5" s="1"/>
  <c r="L32" i="5" s="1"/>
  <c r="M32" i="5" s="1"/>
  <c r="N32" i="5" s="1"/>
  <c r="O32" i="5" s="1"/>
  <c r="P32" i="5" s="1"/>
  <c r="Q32" i="5" s="1"/>
  <c r="R32" i="5" s="1"/>
  <c r="S32" i="5" s="1"/>
  <c r="T32" i="5" s="1"/>
  <c r="U32" i="5" s="1"/>
  <c r="V32" i="5" s="1"/>
  <c r="W32" i="5" s="1"/>
  <c r="X32" i="5" s="1"/>
  <c r="Y32" i="5" s="1"/>
  <c r="Z32" i="5" s="1"/>
  <c r="AA32" i="5" s="1"/>
  <c r="AB32" i="5" s="1"/>
  <c r="AC32" i="5" s="1"/>
  <c r="AD32" i="5" s="1"/>
  <c r="AE32" i="5" s="1"/>
  <c r="AF32" i="5" s="1"/>
  <c r="AG32" i="5" s="1"/>
  <c r="E31" i="5"/>
  <c r="F31" i="5" s="1"/>
  <c r="G31" i="5" s="1"/>
  <c r="H31" i="5" s="1"/>
  <c r="I31" i="5" s="1"/>
  <c r="J31" i="5" s="1"/>
  <c r="K31" i="5" s="1"/>
  <c r="L31" i="5" s="1"/>
  <c r="M31" i="5" s="1"/>
  <c r="N31" i="5" s="1"/>
  <c r="O31" i="5" s="1"/>
  <c r="P31" i="5" s="1"/>
  <c r="Q31" i="5" s="1"/>
  <c r="R31" i="5" s="1"/>
  <c r="S31" i="5" s="1"/>
  <c r="T31" i="5" s="1"/>
  <c r="U31" i="5" s="1"/>
  <c r="V31" i="5" s="1"/>
  <c r="W31" i="5" s="1"/>
  <c r="X31" i="5" s="1"/>
  <c r="Y31" i="5" s="1"/>
  <c r="Z31" i="5" s="1"/>
  <c r="AA31" i="5" s="1"/>
  <c r="AB31" i="5" s="1"/>
  <c r="AC31" i="5" s="1"/>
  <c r="AD31" i="5" s="1"/>
  <c r="AE31" i="5" s="1"/>
  <c r="AF31" i="5" s="1"/>
  <c r="AG31" i="5" s="1"/>
  <c r="E30" i="5"/>
  <c r="F30" i="5" s="1"/>
  <c r="G30" i="5" s="1"/>
  <c r="H30" i="5" s="1"/>
  <c r="I30" i="5" s="1"/>
  <c r="J30" i="5" s="1"/>
  <c r="K30" i="5" s="1"/>
  <c r="L30" i="5" s="1"/>
  <c r="M30" i="5" s="1"/>
  <c r="N30" i="5" s="1"/>
  <c r="O30" i="5" s="1"/>
  <c r="P30" i="5" s="1"/>
  <c r="Q30" i="5" s="1"/>
  <c r="R30" i="5" s="1"/>
  <c r="S30" i="5" s="1"/>
  <c r="T30" i="5" s="1"/>
  <c r="U30" i="5" s="1"/>
  <c r="V30" i="5" s="1"/>
  <c r="W30" i="5" s="1"/>
  <c r="X30" i="5" s="1"/>
  <c r="Y30" i="5" s="1"/>
  <c r="Z30" i="5" s="1"/>
  <c r="AA30" i="5" s="1"/>
  <c r="AB30" i="5" s="1"/>
  <c r="AC30" i="5" s="1"/>
  <c r="AD30" i="5" s="1"/>
  <c r="AE30" i="5" s="1"/>
  <c r="AF30" i="5" s="1"/>
  <c r="AG30" i="5" s="1"/>
  <c r="F29" i="5" l="1"/>
  <c r="V78" i="14"/>
  <c r="V90" i="14"/>
  <c r="V48" i="14"/>
  <c r="V20" i="14"/>
  <c r="V102" i="14"/>
  <c r="E17" i="5"/>
  <c r="G29" i="5" l="1"/>
  <c r="V126" i="14"/>
  <c r="E18" i="5"/>
  <c r="E20" i="5" s="1"/>
  <c r="F17" i="5"/>
  <c r="H29" i="5" l="1"/>
  <c r="V24" i="14"/>
  <c r="G17" i="5"/>
  <c r="E25" i="5"/>
  <c r="E28" i="5" s="1"/>
  <c r="E38" i="5" s="1"/>
  <c r="F18" i="5"/>
  <c r="F20" i="5" s="1"/>
  <c r="I29" i="5" l="1"/>
  <c r="V22" i="14"/>
  <c r="E41" i="5"/>
  <c r="F25" i="5"/>
  <c r="F28" i="5" s="1"/>
  <c r="F38" i="5" s="1"/>
  <c r="G18" i="5"/>
  <c r="G20" i="5" s="1"/>
  <c r="H17" i="5"/>
  <c r="J29" i="5" l="1"/>
  <c r="D41" i="5"/>
  <c r="D45" i="5" s="1"/>
  <c r="F41" i="5"/>
  <c r="I17" i="5"/>
  <c r="G25" i="5"/>
  <c r="G28" i="5" s="1"/>
  <c r="G38" i="5" s="1"/>
  <c r="H18" i="5"/>
  <c r="H20" i="5" s="1"/>
  <c r="K29" i="5" l="1"/>
  <c r="D44" i="5"/>
  <c r="D47" i="5" s="1"/>
  <c r="D49" i="5" s="1"/>
  <c r="I18" i="5"/>
  <c r="I20" i="5" s="1"/>
  <c r="H25" i="5"/>
  <c r="H28" i="5" s="1"/>
  <c r="H38" i="5" s="1"/>
  <c r="G41" i="5"/>
  <c r="J17" i="5"/>
  <c r="L29" i="5" l="1"/>
  <c r="H41" i="5"/>
  <c r="K17" i="5"/>
  <c r="J18" i="5"/>
  <c r="J20" i="5" s="1"/>
  <c r="I25" i="5"/>
  <c r="I28" i="5" s="1"/>
  <c r="I38" i="5" s="1"/>
  <c r="M29" i="5" l="1"/>
  <c r="I41" i="5"/>
  <c r="K18" i="5"/>
  <c r="K20" i="5" s="1"/>
  <c r="J25" i="5"/>
  <c r="J28" i="5" s="1"/>
  <c r="J38" i="5" s="1"/>
  <c r="L17" i="5"/>
  <c r="N29" i="5" l="1"/>
  <c r="K25" i="5"/>
  <c r="K28" i="5" s="1"/>
  <c r="K38" i="5" s="1"/>
  <c r="L18" i="5"/>
  <c r="L20" i="5" s="1"/>
  <c r="M17" i="5"/>
  <c r="O29" i="5" l="1"/>
  <c r="K41" i="5"/>
  <c r="M18" i="5"/>
  <c r="M20" i="5" s="1"/>
  <c r="L25" i="5"/>
  <c r="L28" i="5" s="1"/>
  <c r="L38" i="5" s="1"/>
  <c r="N17" i="5"/>
  <c r="P29" i="5" l="1"/>
  <c r="J41" i="5"/>
  <c r="O17" i="5"/>
  <c r="N18" i="5"/>
  <c r="N20" i="5" s="1"/>
  <c r="M25" i="5"/>
  <c r="M28" i="5" s="1"/>
  <c r="M38" i="5" s="1"/>
  <c r="Q29" i="5" l="1"/>
  <c r="L41" i="5"/>
  <c r="N25" i="5"/>
  <c r="N28" i="5" s="1"/>
  <c r="N38" i="5" s="1"/>
  <c r="O18" i="5"/>
  <c r="O20" i="5" s="1"/>
  <c r="P17" i="5"/>
  <c r="R29" i="5" l="1"/>
  <c r="M41" i="5"/>
  <c r="Q17" i="5"/>
  <c r="O25" i="5"/>
  <c r="O28" i="5" s="1"/>
  <c r="O38" i="5" s="1"/>
  <c r="P18" i="5"/>
  <c r="P20" i="5" s="1"/>
  <c r="S29" i="5" l="1"/>
  <c r="N41" i="5"/>
  <c r="Q18" i="5"/>
  <c r="Q20" i="5" s="1"/>
  <c r="P25" i="5"/>
  <c r="P28" i="5" s="1"/>
  <c r="P38" i="5" s="1"/>
  <c r="O41" i="5"/>
  <c r="R17" i="5"/>
  <c r="T29" i="5" l="1"/>
  <c r="S17" i="5"/>
  <c r="Q25" i="5"/>
  <c r="Q28" i="5" s="1"/>
  <c r="Q38" i="5" s="1"/>
  <c r="R18" i="5"/>
  <c r="R20" i="5" s="1"/>
  <c r="U29" i="5" l="1"/>
  <c r="P41" i="5"/>
  <c r="S18" i="5"/>
  <c r="S20" i="5" s="1"/>
  <c r="R25" i="5"/>
  <c r="R28" i="5" s="1"/>
  <c r="R38" i="5" s="1"/>
  <c r="Q41" i="5"/>
  <c r="T17" i="5"/>
  <c r="V29" i="5" l="1"/>
  <c r="R41" i="5"/>
  <c r="U17" i="5"/>
  <c r="S25" i="5"/>
  <c r="S28" i="5" s="1"/>
  <c r="S38" i="5" s="1"/>
  <c r="T18" i="5"/>
  <c r="T20" i="5" s="1"/>
  <c r="W29" i="5" l="1"/>
  <c r="S41" i="5"/>
  <c r="V17" i="5"/>
  <c r="T25" i="5"/>
  <c r="T28" i="5" s="1"/>
  <c r="T38" i="5" s="1"/>
  <c r="U18" i="5"/>
  <c r="U20" i="5" s="1"/>
  <c r="X29" i="5" l="1"/>
  <c r="T41" i="5"/>
  <c r="U25" i="5"/>
  <c r="U28" i="5" s="1"/>
  <c r="U38" i="5" s="1"/>
  <c r="V18" i="5"/>
  <c r="V20" i="5" s="1"/>
  <c r="W17" i="5"/>
  <c r="Y29" i="5" l="1"/>
  <c r="U41" i="5"/>
  <c r="X17" i="5"/>
  <c r="W18" i="5"/>
  <c r="W20" i="5" s="1"/>
  <c r="V25" i="5"/>
  <c r="V28" i="5" s="1"/>
  <c r="V38" i="5" s="1"/>
  <c r="Z29" i="5" l="1"/>
  <c r="V41" i="5"/>
  <c r="X18" i="5"/>
  <c r="X20" i="5" s="1"/>
  <c r="W25" i="5"/>
  <c r="W28" i="5" s="1"/>
  <c r="W38" i="5" s="1"/>
  <c r="Y17" i="5"/>
  <c r="AA29" i="5" l="1"/>
  <c r="W41" i="5"/>
  <c r="Y18" i="5"/>
  <c r="Y20" i="5" s="1"/>
  <c r="X25" i="5"/>
  <c r="X28" i="5" s="1"/>
  <c r="X38" i="5" s="1"/>
  <c r="Z17" i="5"/>
  <c r="AB29" i="5" l="1"/>
  <c r="AA17" i="5"/>
  <c r="Y25" i="5"/>
  <c r="Y28" i="5" s="1"/>
  <c r="Y38" i="5" s="1"/>
  <c r="Z18" i="5"/>
  <c r="Z20" i="5" s="1"/>
  <c r="X41" i="5"/>
  <c r="AC29" i="5" l="1"/>
  <c r="AA18" i="5"/>
  <c r="AA20" i="5" s="1"/>
  <c r="Z25" i="5"/>
  <c r="Z28" i="5" s="1"/>
  <c r="Z38" i="5" s="1"/>
  <c r="Y41" i="5"/>
  <c r="AB17" i="5"/>
  <c r="AD29" i="5" l="1"/>
  <c r="AB18" i="5"/>
  <c r="AB20" i="5" s="1"/>
  <c r="AA25" i="5"/>
  <c r="AA28" i="5" s="1"/>
  <c r="AA38" i="5" s="1"/>
  <c r="AC17" i="5"/>
  <c r="AE29" i="5" l="1"/>
  <c r="Z41" i="5"/>
  <c r="AD17" i="5"/>
  <c r="AB25" i="5"/>
  <c r="AB28" i="5" s="1"/>
  <c r="AB38" i="5" s="1"/>
  <c r="AC18" i="5"/>
  <c r="AC20" i="5" s="1"/>
  <c r="AF29" i="5" l="1"/>
  <c r="AE17" i="5"/>
  <c r="AC25" i="5"/>
  <c r="AC28" i="5" s="1"/>
  <c r="AC38" i="5" s="1"/>
  <c r="AD18" i="5"/>
  <c r="AD20" i="5" s="1"/>
  <c r="AE18" i="5" l="1"/>
  <c r="AE20" i="5" s="1"/>
  <c r="AG29" i="5"/>
  <c r="AA41" i="5"/>
  <c r="AB41" i="5"/>
  <c r="AC41" i="5"/>
  <c r="AD25" i="5"/>
  <c r="AD28" i="5" s="1"/>
  <c r="AD38" i="5" s="1"/>
  <c r="AF17" i="5"/>
  <c r="AF18" i="5" l="1"/>
  <c r="AF20" i="5" s="1"/>
  <c r="AG17" i="5"/>
  <c r="AE25" i="5"/>
  <c r="AE28" i="5" s="1"/>
  <c r="AE38" i="5" s="1"/>
  <c r="AG18" i="5" l="1"/>
  <c r="AG20" i="5" s="1"/>
  <c r="AD41" i="5"/>
  <c r="AE41" i="5"/>
  <c r="AF25" i="5"/>
  <c r="AF28" i="5" s="1"/>
  <c r="AF38" i="5" s="1"/>
  <c r="AG25" i="5" l="1"/>
  <c r="AG28" i="5" s="1"/>
  <c r="AG38" i="5" s="1"/>
  <c r="AF41" i="5"/>
  <c r="AG41" i="5" l="1"/>
  <c r="E43" i="5" l="1"/>
  <c r="E45" i="5" s="1"/>
  <c r="E44" i="5" l="1"/>
  <c r="E47" i="5" s="1"/>
  <c r="E49" i="5" s="1"/>
  <c r="F43" i="5"/>
  <c r="F45" i="5" s="1"/>
  <c r="F44" i="5" l="1"/>
  <c r="F47" i="5" s="1"/>
  <c r="F49" i="5" s="1"/>
  <c r="G43" i="5"/>
  <c r="G45" i="5" s="1"/>
  <c r="G44" i="5" l="1"/>
  <c r="H43" i="5"/>
  <c r="H45" i="5" s="1"/>
  <c r="G47" i="5" l="1"/>
  <c r="G49" i="5" s="1"/>
  <c r="H44" i="5"/>
  <c r="I43" i="5"/>
  <c r="I45" i="5" s="1"/>
  <c r="H47" i="5" l="1"/>
  <c r="H49" i="5" s="1"/>
  <c r="I44" i="5"/>
  <c r="J43" i="5"/>
  <c r="J45" i="5" s="1"/>
  <c r="I47" i="5" l="1"/>
  <c r="I49" i="5" s="1"/>
  <c r="J44" i="5"/>
  <c r="J47" i="5" s="1"/>
  <c r="J49" i="5" s="1"/>
  <c r="K43" i="5"/>
  <c r="K45" i="5" s="1"/>
  <c r="K44" i="5" l="1"/>
  <c r="K47" i="5" s="1"/>
  <c r="K49" i="5" s="1"/>
  <c r="L43" i="5"/>
  <c r="L45" i="5" s="1"/>
  <c r="L44" i="5" l="1"/>
  <c r="L47" i="5" s="1"/>
  <c r="L49" i="5" s="1"/>
  <c r="M43" i="5"/>
  <c r="M45" i="5" s="1"/>
  <c r="M44" i="5" l="1"/>
  <c r="M47" i="5" s="1"/>
  <c r="M49" i="5" s="1"/>
  <c r="N43" i="5"/>
  <c r="N45" i="5" s="1"/>
  <c r="N44" i="5" l="1"/>
  <c r="N47" i="5" s="1"/>
  <c r="N49" i="5" s="1"/>
  <c r="O43" i="5"/>
  <c r="O45" i="5" s="1"/>
  <c r="O44" i="5" l="1"/>
  <c r="O47" i="5" s="1"/>
  <c r="O49" i="5" s="1"/>
  <c r="P43" i="5"/>
  <c r="P45" i="5" s="1"/>
  <c r="P44" i="5" l="1"/>
  <c r="Q43" i="5"/>
  <c r="Q45" i="5" s="1"/>
  <c r="P47" i="5" l="1"/>
  <c r="P49" i="5" s="1"/>
  <c r="Q44" i="5"/>
  <c r="R43" i="5"/>
  <c r="R45" i="5" s="1"/>
  <c r="Q47" i="5" l="1"/>
  <c r="Q49" i="5" s="1"/>
  <c r="R44" i="5"/>
  <c r="S43" i="5"/>
  <c r="S45" i="5" s="1"/>
  <c r="R47" i="5" l="1"/>
  <c r="R49" i="5" s="1"/>
  <c r="S44" i="5"/>
  <c r="S47" i="5" s="1"/>
  <c r="S49" i="5" s="1"/>
  <c r="T43" i="5"/>
  <c r="T45" i="5" s="1"/>
  <c r="T44" i="5" l="1"/>
  <c r="T47" i="5" s="1"/>
  <c r="T49" i="5" s="1"/>
  <c r="U43" i="5"/>
  <c r="U45" i="5" s="1"/>
  <c r="U44" i="5" l="1"/>
  <c r="U47" i="5" s="1"/>
  <c r="U49" i="5" s="1"/>
  <c r="V43" i="5"/>
  <c r="V45" i="5" s="1"/>
  <c r="V44" i="5" l="1"/>
  <c r="W43" i="5"/>
  <c r="W45" i="5" s="1"/>
  <c r="V47" i="5" l="1"/>
  <c r="V49" i="5" s="1"/>
  <c r="W44" i="5"/>
  <c r="X43" i="5"/>
  <c r="X45" i="5" s="1"/>
  <c r="W47" i="5" l="1"/>
  <c r="W49" i="5" s="1"/>
  <c r="X44" i="5"/>
  <c r="X47" i="5" s="1"/>
  <c r="X49" i="5" s="1"/>
  <c r="Y43" i="5"/>
  <c r="Y45" i="5" s="1"/>
  <c r="Y44" i="5" l="1"/>
  <c r="Y47" i="5" s="1"/>
  <c r="Y49" i="5" s="1"/>
  <c r="Z43" i="5"/>
  <c r="Z45" i="5" s="1"/>
  <c r="Z44" i="5" l="1"/>
  <c r="AA43" i="5"/>
  <c r="AA45" i="5" s="1"/>
  <c r="Z47" i="5" l="1"/>
  <c r="Z49" i="5" s="1"/>
  <c r="AA44" i="5"/>
  <c r="AA47" i="5" s="1"/>
  <c r="AA49" i="5" s="1"/>
  <c r="AB43" i="5"/>
  <c r="AB45" i="5" s="1"/>
  <c r="AB44" i="5" l="1"/>
  <c r="AB47" i="5" s="1"/>
  <c r="AB49" i="5" s="1"/>
  <c r="AC43" i="5"/>
  <c r="AC45" i="5" s="1"/>
  <c r="AC44" i="5" l="1"/>
  <c r="AC47" i="5" s="1"/>
  <c r="AC49" i="5" s="1"/>
  <c r="AD43" i="5"/>
  <c r="AD45" i="5" s="1"/>
  <c r="AD44" i="5" l="1"/>
  <c r="AD47" i="5" s="1"/>
  <c r="AD49" i="5" s="1"/>
  <c r="AE43" i="5"/>
  <c r="AE45" i="5" s="1"/>
  <c r="AE44" i="5" l="1"/>
  <c r="AF43" i="5"/>
  <c r="AF45" i="5" s="1"/>
  <c r="AE47" i="5" l="1"/>
  <c r="AE49" i="5" s="1"/>
  <c r="AF44" i="5"/>
  <c r="AF47" i="5" s="1"/>
  <c r="AF49" i="5" s="1"/>
  <c r="AG43" i="5"/>
  <c r="AG45" i="5" s="1"/>
  <c r="AG44" i="5" l="1"/>
  <c r="AG47" i="5" s="1"/>
  <c r="AG49" i="5" s="1"/>
  <c r="I4" i="12"/>
  <c r="G38" i="11"/>
  <c r="K4" i="12" l="1" a="1"/>
  <c r="G158" i="14"/>
  <c r="G35" i="11"/>
  <c r="G52" i="11"/>
  <c r="G49" i="11"/>
  <c r="G55" i="11"/>
  <c r="G61" i="11"/>
  <c r="G34" i="11"/>
  <c r="G39" i="11"/>
  <c r="G58" i="11"/>
  <c r="G46" i="11"/>
  <c r="H63" i="11"/>
  <c r="G40" i="11"/>
  <c r="G36" i="11"/>
  <c r="G31" i="11"/>
  <c r="G60" i="11"/>
  <c r="G44" i="11"/>
  <c r="G56" i="11"/>
  <c r="G43" i="11"/>
  <c r="G41" i="11"/>
  <c r="G57" i="11"/>
  <c r="G51" i="11"/>
  <c r="G59" i="11"/>
  <c r="G45" i="11"/>
  <c r="G53" i="11"/>
  <c r="G48" i="11"/>
  <c r="E147" i="14"/>
  <c r="V147" i="14" s="1"/>
  <c r="D147" i="14"/>
  <c r="C149" i="14"/>
  <c r="D164" i="15"/>
  <c r="D169" i="18" s="1"/>
  <c r="D149" i="14"/>
  <c r="E149" i="14"/>
  <c r="E164" i="15"/>
  <c r="E169" i="18" s="1"/>
  <c r="D15" i="18" s="1"/>
  <c r="C147" i="14"/>
  <c r="C164" i="15"/>
  <c r="C169" i="18" s="1"/>
  <c r="E151" i="14" l="1"/>
  <c r="F100" i="11"/>
  <c r="F77" i="20" s="1"/>
  <c r="B6" i="17"/>
  <c r="D151" i="14"/>
  <c r="E100" i="11"/>
  <c r="E77" i="20" s="1"/>
  <c r="H99" i="11"/>
  <c r="D100" i="11"/>
  <c r="D77" i="20" s="1"/>
  <c r="G63" i="11"/>
  <c r="F164" i="15"/>
  <c r="D13" i="15"/>
  <c r="C151" i="14"/>
  <c r="F30" i="23" l="1"/>
  <c r="G30" i="23" s="1"/>
  <c r="G106" i="11"/>
  <c r="D63" i="24"/>
  <c r="E18" i="24"/>
  <c r="F18" i="24" s="1"/>
  <c r="G18" i="24" s="1"/>
  <c r="H18" i="24" s="1"/>
  <c r="I18" i="24" s="1"/>
  <c r="J18" i="24" s="1"/>
  <c r="K18" i="24" s="1"/>
  <c r="L18" i="24" s="1"/>
  <c r="M18" i="24" s="1"/>
  <c r="N18" i="24" s="1"/>
  <c r="O18" i="24" s="1"/>
  <c r="P18" i="24" s="1"/>
  <c r="Q18" i="24" s="1"/>
  <c r="R18" i="24" s="1"/>
  <c r="D75" i="24" s="1"/>
  <c r="E75" i="24" s="1"/>
  <c r="F75" i="24" s="1"/>
  <c r="G75" i="24" s="1"/>
  <c r="H75" i="24" s="1"/>
  <c r="I75" i="24" s="1"/>
  <c r="J75" i="24" s="1"/>
  <c r="K75" i="24" s="1"/>
  <c r="L75" i="24" s="1"/>
  <c r="M75" i="24" s="1"/>
  <c r="N75" i="24" s="1"/>
  <c r="O75" i="24" s="1"/>
  <c r="P75" i="24" s="1"/>
  <c r="Q75" i="24" s="1"/>
  <c r="R75" i="24" s="1"/>
  <c r="E17" i="24"/>
  <c r="E47" i="24"/>
  <c r="F47" i="24" s="1"/>
  <c r="G47" i="24" s="1"/>
  <c r="H47" i="24" s="1"/>
  <c r="I47" i="24" s="1"/>
  <c r="J47" i="24" s="1"/>
  <c r="K47" i="24" s="1"/>
  <c r="L47" i="24" s="1"/>
  <c r="M47" i="24" s="1"/>
  <c r="N47" i="24" s="1"/>
  <c r="O47" i="24" s="1"/>
  <c r="P47" i="24" s="1"/>
  <c r="Q47" i="24" s="1"/>
  <c r="R47" i="24" s="1"/>
  <c r="D104" i="24" s="1"/>
  <c r="E104" i="24" s="1"/>
  <c r="F104" i="24" s="1"/>
  <c r="G104" i="24" s="1"/>
  <c r="H104" i="24" s="1"/>
  <c r="I104" i="24" s="1"/>
  <c r="J104" i="24" s="1"/>
  <c r="K104" i="24" s="1"/>
  <c r="L104" i="24" s="1"/>
  <c r="M104" i="24" s="1"/>
  <c r="N104" i="24" s="1"/>
  <c r="O104" i="24" s="1"/>
  <c r="P104" i="24" s="1"/>
  <c r="Q104" i="24" s="1"/>
  <c r="R104" i="24" s="1"/>
  <c r="D69" i="24"/>
  <c r="D19" i="24"/>
  <c r="D21" i="24" s="1"/>
  <c r="D22" i="24" l="1"/>
  <c r="D26" i="24"/>
  <c r="D29" i="24" s="1"/>
  <c r="D39" i="24" s="1"/>
  <c r="D42" i="24" s="1"/>
  <c r="F17" i="24"/>
  <c r="E19" i="24"/>
  <c r="E21" i="24" s="1"/>
  <c r="E26" i="24" s="1"/>
  <c r="E29" i="24" s="1"/>
  <c r="E39" i="24" s="1"/>
  <c r="E42" i="24" s="1"/>
  <c r="E45" i="24" l="1"/>
  <c r="E48" i="24" s="1"/>
  <c r="E50" i="24" s="1"/>
  <c r="E46" i="24"/>
  <c r="G17" i="24"/>
  <c r="F19" i="24"/>
  <c r="F21" i="24" s="1"/>
  <c r="F26" i="24" s="1"/>
  <c r="F29" i="24" s="1"/>
  <c r="F39" i="24" s="1"/>
  <c r="F42" i="24" s="1"/>
  <c r="D45" i="24"/>
  <c r="D48" i="24" s="1"/>
  <c r="D50" i="24" s="1"/>
  <c r="D46" i="24"/>
  <c r="F45" i="24" l="1"/>
  <c r="F48" i="24" s="1"/>
  <c r="F50" i="24" s="1"/>
  <c r="F46" i="24"/>
  <c r="H17" i="24"/>
  <c r="G19" i="24"/>
  <c r="G21" i="24" s="1"/>
  <c r="G26" i="24" s="1"/>
  <c r="G29" i="24" s="1"/>
  <c r="G39" i="24" s="1"/>
  <c r="G42" i="24" s="1"/>
  <c r="G46" i="24" l="1"/>
  <c r="G45" i="24"/>
  <c r="G48" i="24" s="1"/>
  <c r="G50" i="24" s="1"/>
  <c r="H19" i="24"/>
  <c r="H21" i="24" s="1"/>
  <c r="H26" i="24" s="1"/>
  <c r="H29" i="24" s="1"/>
  <c r="H39" i="24" s="1"/>
  <c r="H42" i="24" s="1"/>
  <c r="I17" i="24"/>
  <c r="I19" i="24" l="1"/>
  <c r="I21" i="24" s="1"/>
  <c r="I26" i="24" s="1"/>
  <c r="I29" i="24" s="1"/>
  <c r="I39" i="24" s="1"/>
  <c r="I42" i="24" s="1"/>
  <c r="J17" i="24"/>
  <c r="H45" i="24"/>
  <c r="H48" i="24" s="1"/>
  <c r="H50" i="24" s="1"/>
  <c r="H46" i="24"/>
  <c r="K17" i="24" l="1"/>
  <c r="J19" i="24"/>
  <c r="J21" i="24" s="1"/>
  <c r="J26" i="24" s="1"/>
  <c r="J29" i="24" s="1"/>
  <c r="J39" i="24" s="1"/>
  <c r="J42" i="24" s="1"/>
  <c r="I46" i="24"/>
  <c r="I45" i="24"/>
  <c r="I48" i="24" s="1"/>
  <c r="I50" i="24" s="1"/>
  <c r="J45" i="24" l="1"/>
  <c r="J48" i="24" s="1"/>
  <c r="J50" i="24" s="1"/>
  <c r="J46" i="24"/>
  <c r="K19" i="24"/>
  <c r="K21" i="24" s="1"/>
  <c r="K26" i="24" s="1"/>
  <c r="K29" i="24" s="1"/>
  <c r="K39" i="24" s="1"/>
  <c r="K42" i="24" s="1"/>
  <c r="L17" i="24"/>
  <c r="M17" i="24" l="1"/>
  <c r="L19" i="24"/>
  <c r="L21" i="24" s="1"/>
  <c r="L26" i="24" s="1"/>
  <c r="L29" i="24" s="1"/>
  <c r="L39" i="24" s="1"/>
  <c r="L42" i="24" s="1"/>
  <c r="K45" i="24"/>
  <c r="K48" i="24" s="1"/>
  <c r="K50" i="24" s="1"/>
  <c r="K46" i="24"/>
  <c r="L45" i="24" l="1"/>
  <c r="L48" i="24" s="1"/>
  <c r="L50" i="24" s="1"/>
  <c r="L46" i="24"/>
  <c r="N17" i="24"/>
  <c r="M19" i="24"/>
  <c r="M21" i="24" s="1"/>
  <c r="M26" i="24" s="1"/>
  <c r="M29" i="24" s="1"/>
  <c r="M39" i="24" s="1"/>
  <c r="M42" i="24" s="1"/>
  <c r="M46" i="24" l="1"/>
  <c r="M45" i="24"/>
  <c r="M48" i="24" s="1"/>
  <c r="M50" i="24" s="1"/>
  <c r="O17" i="24"/>
  <c r="N19" i="24"/>
  <c r="N21" i="24" s="1"/>
  <c r="N26" i="24" s="1"/>
  <c r="N29" i="24" s="1"/>
  <c r="N39" i="24" s="1"/>
  <c r="N42" i="24" s="1"/>
  <c r="N46" i="24" l="1"/>
  <c r="N45" i="24"/>
  <c r="N48" i="24" s="1"/>
  <c r="N50" i="24" s="1"/>
  <c r="P17" i="24"/>
  <c r="O19" i="24"/>
  <c r="O21" i="24" s="1"/>
  <c r="O26" i="24" s="1"/>
  <c r="O29" i="24" s="1"/>
  <c r="O39" i="24" s="1"/>
  <c r="O42" i="24" s="1"/>
  <c r="O45" i="24" l="1"/>
  <c r="O48" i="24" s="1"/>
  <c r="O50" i="24" s="1"/>
  <c r="O46" i="24"/>
  <c r="P19" i="24"/>
  <c r="P21" i="24" s="1"/>
  <c r="P26" i="24" s="1"/>
  <c r="P29" i="24" s="1"/>
  <c r="P39" i="24" s="1"/>
  <c r="P42" i="24" s="1"/>
  <c r="Q17" i="24"/>
  <c r="Q19" i="24" l="1"/>
  <c r="Q21" i="24" s="1"/>
  <c r="Q26" i="24" s="1"/>
  <c r="Q29" i="24" s="1"/>
  <c r="Q39" i="24" s="1"/>
  <c r="Q42" i="24" s="1"/>
  <c r="R17" i="24"/>
  <c r="P46" i="24"/>
  <c r="P45" i="24"/>
  <c r="P48" i="24" s="1"/>
  <c r="P50" i="24" s="1"/>
  <c r="D74" i="24" l="1"/>
  <c r="R19" i="24"/>
  <c r="R21" i="24" s="1"/>
  <c r="R26" i="24" s="1"/>
  <c r="R29" i="24" s="1"/>
  <c r="R39" i="24" s="1"/>
  <c r="R42" i="24" s="1"/>
  <c r="Q46" i="24"/>
  <c r="Q45" i="24"/>
  <c r="Q48" i="24" s="1"/>
  <c r="Q50" i="24" s="1"/>
  <c r="R46" i="24" l="1"/>
  <c r="R45" i="24"/>
  <c r="R48" i="24" s="1"/>
  <c r="R50" i="24" s="1"/>
  <c r="D76" i="24"/>
  <c r="D78" i="24" s="1"/>
  <c r="D83" i="24" s="1"/>
  <c r="D86" i="24" s="1"/>
  <c r="D96" i="24" s="1"/>
  <c r="D99" i="24" s="1"/>
  <c r="E74" i="24"/>
  <c r="F74" i="24" l="1"/>
  <c r="E76" i="24"/>
  <c r="E78" i="24" s="1"/>
  <c r="E83" i="24" s="1"/>
  <c r="E86" i="24" s="1"/>
  <c r="E96" i="24" s="1"/>
  <c r="E99" i="24" s="1"/>
  <c r="D103" i="24"/>
  <c r="D102" i="24"/>
  <c r="D105" i="24" s="1"/>
  <c r="D107" i="24" s="1"/>
  <c r="E102" i="24" l="1"/>
  <c r="E105" i="24" s="1"/>
  <c r="E107" i="24" s="1"/>
  <c r="E103" i="24"/>
  <c r="G74" i="24"/>
  <c r="F76" i="24"/>
  <c r="F78" i="24" s="1"/>
  <c r="F83" i="24" s="1"/>
  <c r="F86" i="24" s="1"/>
  <c r="F96" i="24" s="1"/>
  <c r="F99" i="24" s="1"/>
  <c r="F103" i="24" l="1"/>
  <c r="F102" i="24"/>
  <c r="F105" i="24" s="1"/>
  <c r="F107" i="24" s="1"/>
  <c r="H74" i="24"/>
  <c r="G76" i="24"/>
  <c r="G78" i="24" s="1"/>
  <c r="G83" i="24" s="1"/>
  <c r="G86" i="24" s="1"/>
  <c r="G96" i="24" s="1"/>
  <c r="G99" i="24" s="1"/>
  <c r="G103" i="24" l="1"/>
  <c r="G102" i="24"/>
  <c r="G105" i="24" s="1"/>
  <c r="G107" i="24" s="1"/>
  <c r="I74" i="24"/>
  <c r="H76" i="24"/>
  <c r="H78" i="24" s="1"/>
  <c r="H83" i="24" s="1"/>
  <c r="H86" i="24" s="1"/>
  <c r="H96" i="24" s="1"/>
  <c r="H99" i="24" s="1"/>
  <c r="H103" i="24" l="1"/>
  <c r="H102" i="24"/>
  <c r="H105" i="24" s="1"/>
  <c r="H107" i="24" s="1"/>
  <c r="J74" i="24"/>
  <c r="I76" i="24"/>
  <c r="I78" i="24" s="1"/>
  <c r="I83" i="24" s="1"/>
  <c r="I86" i="24" s="1"/>
  <c r="I96" i="24" s="1"/>
  <c r="I99" i="24" s="1"/>
  <c r="I103" i="24" l="1"/>
  <c r="I102" i="24"/>
  <c r="I105" i="24" s="1"/>
  <c r="I107" i="24" s="1"/>
  <c r="K74" i="24"/>
  <c r="J76" i="24"/>
  <c r="J78" i="24" s="1"/>
  <c r="J83" i="24" s="1"/>
  <c r="J86" i="24" s="1"/>
  <c r="J96" i="24" s="1"/>
  <c r="J99" i="24" s="1"/>
  <c r="J103" i="24" l="1"/>
  <c r="J102" i="24"/>
  <c r="J105" i="24" s="1"/>
  <c r="J107" i="24" s="1"/>
  <c r="L74" i="24"/>
  <c r="K76" i="24"/>
  <c r="K78" i="24" s="1"/>
  <c r="K83" i="24" s="1"/>
  <c r="K86" i="24" s="1"/>
  <c r="K96" i="24" s="1"/>
  <c r="K99" i="24" s="1"/>
  <c r="K103" i="24" l="1"/>
  <c r="K102" i="24"/>
  <c r="K105" i="24" s="1"/>
  <c r="K107" i="24" s="1"/>
  <c r="M74" i="24"/>
  <c r="L76" i="24"/>
  <c r="L78" i="24" s="1"/>
  <c r="L83" i="24" s="1"/>
  <c r="L86" i="24" s="1"/>
  <c r="L96" i="24" s="1"/>
  <c r="L99" i="24" s="1"/>
  <c r="L103" i="24" l="1"/>
  <c r="L102" i="24"/>
  <c r="L105" i="24" s="1"/>
  <c r="L107" i="24" s="1"/>
  <c r="N74" i="24"/>
  <c r="M76" i="24"/>
  <c r="M78" i="24" s="1"/>
  <c r="M83" i="24" s="1"/>
  <c r="M86" i="24" s="1"/>
  <c r="M96" i="24" s="1"/>
  <c r="M99" i="24" s="1"/>
  <c r="M103" i="24" l="1"/>
  <c r="M102" i="24"/>
  <c r="M105" i="24" s="1"/>
  <c r="M107" i="24" s="1"/>
  <c r="O74" i="24"/>
  <c r="N76" i="24"/>
  <c r="N78" i="24" s="1"/>
  <c r="N83" i="24" s="1"/>
  <c r="N86" i="24" s="1"/>
  <c r="N96" i="24" s="1"/>
  <c r="N99" i="24" s="1"/>
  <c r="N103" i="24" l="1"/>
  <c r="N102" i="24"/>
  <c r="N105" i="24" s="1"/>
  <c r="N107" i="24" s="1"/>
  <c r="P74" i="24"/>
  <c r="O76" i="24"/>
  <c r="O78" i="24" s="1"/>
  <c r="O83" i="24" s="1"/>
  <c r="O86" i="24" s="1"/>
  <c r="O96" i="24" s="1"/>
  <c r="O99" i="24" s="1"/>
  <c r="O103" i="24" l="1"/>
  <c r="O102" i="24"/>
  <c r="O105" i="24" s="1"/>
  <c r="O107" i="24" s="1"/>
  <c r="Q74" i="24"/>
  <c r="P76" i="24"/>
  <c r="P78" i="24" s="1"/>
  <c r="P83" i="24" s="1"/>
  <c r="P86" i="24" s="1"/>
  <c r="P96" i="24" s="1"/>
  <c r="P99" i="24" s="1"/>
  <c r="P103" i="24" l="1"/>
  <c r="P102" i="24"/>
  <c r="P105" i="24" s="1"/>
  <c r="P107" i="24" s="1"/>
  <c r="R74" i="24"/>
  <c r="R76" i="24" s="1"/>
  <c r="R78" i="24" s="1"/>
  <c r="R83" i="24" s="1"/>
  <c r="R86" i="24" s="1"/>
  <c r="R96" i="24" s="1"/>
  <c r="R99" i="24" s="1"/>
  <c r="Q76" i="24"/>
  <c r="Q78" i="24" s="1"/>
  <c r="Q83" i="24" s="1"/>
  <c r="Q86" i="24" s="1"/>
  <c r="Q96" i="24" s="1"/>
  <c r="Q99" i="24" s="1"/>
  <c r="Q103" i="24" l="1"/>
  <c r="Q102" i="24"/>
  <c r="Q105" i="24" s="1"/>
  <c r="Q107" i="24" s="1"/>
  <c r="R103" i="24"/>
  <c r="R102" i="24"/>
  <c r="R105" i="24" s="1"/>
  <c r="R107" i="2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<sst xmlns="http://schemas.openxmlformats.org/spreadsheetml/2006/main" count="1268" uniqueCount="440">
  <si>
    <t>Unit Mix</t>
  </si>
  <si>
    <t>AMI Tier</t>
  </si>
  <si>
    <t>0-20% AMI</t>
  </si>
  <si>
    <t>21-30% AMI</t>
  </si>
  <si>
    <t>31-50% AMI</t>
  </si>
  <si>
    <t>51-60% AMI</t>
  </si>
  <si>
    <t>Residential</t>
  </si>
  <si>
    <t>Commercial</t>
  </si>
  <si>
    <t xml:space="preserve">Total </t>
  </si>
  <si>
    <t>Total %</t>
  </si>
  <si>
    <t>PHDC Loan</t>
  </si>
  <si>
    <t>Deferred Developer Fee</t>
  </si>
  <si>
    <t>Other:</t>
  </si>
  <si>
    <t>Permanent Sources</t>
  </si>
  <si>
    <t>Rental Income</t>
  </si>
  <si>
    <t>Rental Assistance Payment</t>
  </si>
  <si>
    <t>Utility Allowance</t>
  </si>
  <si>
    <t>0 Bdr</t>
  </si>
  <si>
    <t>1 Bdr</t>
  </si>
  <si>
    <t>2 Bdr</t>
  </si>
  <si>
    <t>3 Bdr</t>
  </si>
  <si>
    <t>4+ Bdr</t>
  </si>
  <si>
    <t>Other Income</t>
  </si>
  <si>
    <t>Operating Subsidy</t>
  </si>
  <si>
    <t>Expenses</t>
  </si>
  <si>
    <t>Management Fee</t>
  </si>
  <si>
    <t>NET RENTAL INCOME</t>
  </si>
  <si>
    <t>EFFECTIVE GROSS INCOME</t>
  </si>
  <si>
    <t xml:space="preserve">   Management Fee</t>
  </si>
  <si>
    <t xml:space="preserve">   Administrative Expense</t>
  </si>
  <si>
    <t xml:space="preserve">   Property Paid Utiities</t>
  </si>
  <si>
    <t xml:space="preserve">   Operating &amp; Maintenance</t>
  </si>
  <si>
    <t xml:space="preserve">   Water/Sewer</t>
  </si>
  <si>
    <t xml:space="preserve">   Payroll Expense</t>
  </si>
  <si>
    <t xml:space="preserve">   Property Taxes &amp; Insurance</t>
  </si>
  <si>
    <t xml:space="preserve">   Investor Service Fee</t>
  </si>
  <si>
    <t xml:space="preserve">   Replacement Reserve</t>
  </si>
  <si>
    <t>TOTAL EXPENSES</t>
  </si>
  <si>
    <t xml:space="preserve">NET OPERATING INCOME </t>
  </si>
  <si>
    <t>Cash Flow after Debt Service</t>
  </si>
  <si>
    <t>DSCR</t>
  </si>
  <si>
    <t>Supportive Service</t>
  </si>
  <si>
    <t>Cash Flow After Supp Services</t>
  </si>
  <si>
    <t>Other: Investor Service Fee</t>
  </si>
  <si>
    <t>Secondary Cash Flow</t>
  </si>
  <si>
    <t>Building Permits</t>
  </si>
  <si>
    <t>Architectural Fee - Design</t>
  </si>
  <si>
    <t>Civil Engineering</t>
  </si>
  <si>
    <t>Survey</t>
  </si>
  <si>
    <t>Soil/Structural Report</t>
  </si>
  <si>
    <t>Energy Audit</t>
  </si>
  <si>
    <t>Market Study</t>
  </si>
  <si>
    <t>Cost Certification</t>
  </si>
  <si>
    <t>Max $15,000</t>
  </si>
  <si>
    <t>Relocation</t>
  </si>
  <si>
    <t xml:space="preserve">Other: </t>
  </si>
  <si>
    <t>Construction Loan Interest</t>
  </si>
  <si>
    <t>Construction Loan Origination Fee</t>
  </si>
  <si>
    <t>Transfer Tax</t>
  </si>
  <si>
    <t>Permanent Loan Origination Fee</t>
  </si>
  <si>
    <t>Permanent Loan Credit Enhancement</t>
  </si>
  <si>
    <t>Acquisition of Land</t>
  </si>
  <si>
    <t>Acquisition of Existing Structures</t>
  </si>
  <si>
    <t>Loss of Subsidy Reserve</t>
  </si>
  <si>
    <t>Operating Reserve</t>
  </si>
  <si>
    <t>Supportive Services Reserve</t>
  </si>
  <si>
    <t>Replacement Reserve</t>
  </si>
  <si>
    <t>Developer's Fee</t>
  </si>
  <si>
    <t>Bridge Loan Interest During Construction</t>
  </si>
  <si>
    <t>Bridge Loan Interest After Construction</t>
  </si>
  <si>
    <t>Environmental Audit</t>
  </si>
  <si>
    <t>Passive House / Sustainability Consultant</t>
  </si>
  <si>
    <t>Transformation Reserve</t>
  </si>
  <si>
    <t>Rental Subsidy Reserve</t>
  </si>
  <si>
    <t>Unit Size</t>
  </si>
  <si>
    <t>Rental Assistance Program</t>
  </si>
  <si>
    <t>Tenant Payment</t>
  </si>
  <si>
    <t>Total Monthly Rent</t>
  </si>
  <si>
    <t>Faircloth-to-RAD</t>
  </si>
  <si>
    <t>Amount</t>
  </si>
  <si>
    <t>Annual Debt Service</t>
  </si>
  <si>
    <t>Total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</si>
  <si>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</si>
  <si>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</si>
  <si>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</si>
  <si>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</si>
  <si>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</si>
  <si>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</si>
  <si>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</si>
  <si>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</si>
  <si>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</si>
  <si>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</si>
  <si>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</si>
  <si>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</si>
  <si>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</si>
  <si>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</si>
  <si>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</si>
  <si>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</si>
  <si>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</si>
  <si>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</si>
  <si>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</si>
  <si>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</si>
  <si>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</si>
  <si>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</si>
  <si>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</si>
  <si>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</si>
  <si>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</si>
  <si>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</si>
  <si>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</si>
  <si>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</si>
  <si>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</si>
  <si>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</si>
  <si>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Operating Reserve Draws</t>
  </si>
  <si>
    <t>OPERATING EXPENSES</t>
  </si>
  <si>
    <t>Project Type</t>
  </si>
  <si>
    <t>New Construction</t>
  </si>
  <si>
    <t>Rehabilitation (Unoccupied)</t>
  </si>
  <si>
    <t>Preservation (Occupied)</t>
  </si>
  <si>
    <t># of Units</t>
  </si>
  <si>
    <t>Total Annual Project Income:</t>
  </si>
  <si>
    <t>0-20% AMI:</t>
  </si>
  <si>
    <t>21-30% AMI:</t>
  </si>
  <si>
    <t>31-50% AMI:</t>
  </si>
  <si>
    <t>51-60% AMI:</t>
  </si>
  <si>
    <t>Total Units:</t>
  </si>
  <si>
    <t>Annual Income</t>
  </si>
  <si>
    <t>Rent/sf</t>
  </si>
  <si>
    <t>-- Select from drop-down menu --</t>
  </si>
  <si>
    <t>Commercial:</t>
  </si>
  <si>
    <t>Community Facility:</t>
  </si>
  <si>
    <t>Other Income:</t>
  </si>
  <si>
    <t>Total Annual Commercial Income:</t>
  </si>
  <si>
    <t>INCOME</t>
  </si>
  <si>
    <t xml:space="preserve"> Rental Income (Tenant Portion)</t>
  </si>
  <si>
    <t xml:space="preserve"> Rental Income (Subsidy Portion)</t>
  </si>
  <si>
    <t xml:space="preserve"> Vacancy Allowance</t>
  </si>
  <si>
    <t>Annual Rental Assistance Payment</t>
  </si>
  <si>
    <t>Annual Tenant Payment</t>
  </si>
  <si>
    <t>Units</t>
  </si>
  <si>
    <t>Select AMI Tier</t>
  </si>
  <si>
    <t>5 Bdr</t>
  </si>
  <si>
    <t xml:space="preserve">Rent Burden =  </t>
  </si>
  <si>
    <t>Philadelphia Housing Authority, PA</t>
  </si>
  <si>
    <t xml:space="preserve">Locality =   </t>
  </si>
  <si>
    <t>High-Rise/Low-Rise/Inner Row</t>
  </si>
  <si>
    <t xml:space="preserve">Unit Type =   </t>
  </si>
  <si>
    <t xml:space="preserve">Date =   </t>
  </si>
  <si>
    <t>4 Bdr</t>
  </si>
  <si>
    <t>Water</t>
  </si>
  <si>
    <t>Sewer</t>
  </si>
  <si>
    <t>Tenant-Supplied Range/Microwave</t>
  </si>
  <si>
    <t>Tenant-Supplied Refridgerator</t>
  </si>
  <si>
    <t>Electric Fees ($11.13)</t>
  </si>
  <si>
    <t>Natural Gas Fees ($16.02)</t>
  </si>
  <si>
    <t>Natural Gas</t>
  </si>
  <si>
    <t>Heating:</t>
  </si>
  <si>
    <t>Electric</t>
  </si>
  <si>
    <t xml:space="preserve"> Electric Heat Pump</t>
  </si>
  <si>
    <t xml:space="preserve">Heating: </t>
  </si>
  <si>
    <t xml:space="preserve">Cooking: </t>
  </si>
  <si>
    <t>Cooking:</t>
  </si>
  <si>
    <t>Lights &amp; Applicances</t>
  </si>
  <si>
    <t>Other Electric:</t>
  </si>
  <si>
    <t>Air Conditioning</t>
  </si>
  <si>
    <t xml:space="preserve">Water Heating: </t>
  </si>
  <si>
    <t>Oil</t>
  </si>
  <si>
    <t>Water Heating:</t>
  </si>
  <si>
    <t xml:space="preserve">Location =  </t>
  </si>
  <si>
    <t>check:</t>
  </si>
  <si>
    <t>Notes</t>
  </si>
  <si>
    <t xml:space="preserve">Project Name  </t>
  </si>
  <si>
    <t xml:space="preserve">Project Type  </t>
  </si>
  <si>
    <t xml:space="preserve">Borrower Name  </t>
  </si>
  <si>
    <t xml:space="preserve">PROJECT OVERVIEW  </t>
  </si>
  <si>
    <t xml:space="preserve">AMI Tier  </t>
  </si>
  <si>
    <t>Philadelphia</t>
  </si>
  <si>
    <t xml:space="preserve">Total Units  </t>
  </si>
  <si>
    <t xml:space="preserve">Residential Square Footage  </t>
  </si>
  <si>
    <t xml:space="preserve">Commercial Square Footage  </t>
  </si>
  <si>
    <t xml:space="preserve">Mobility Setaside Units  </t>
  </si>
  <si>
    <t xml:space="preserve">Clearinghouse Setaside Units  </t>
  </si>
  <si>
    <t xml:space="preserve">Hearing/Vision Setaside Units  </t>
  </si>
  <si>
    <t xml:space="preserve">Visitable Units  </t>
  </si>
  <si>
    <t xml:space="preserve">Project Utility Allowance =   </t>
  </si>
  <si>
    <t>PHFA Funding Sources</t>
  </si>
  <si>
    <t>PHARE</t>
  </si>
  <si>
    <t>PHFA HOME-ARP</t>
  </si>
  <si>
    <t>Housing Options Grant (HOP-MF)</t>
  </si>
  <si>
    <t>FHLB Funding Sources</t>
  </si>
  <si>
    <t>Affordable Housing Program (AHP)</t>
  </si>
  <si>
    <t>Other PHFA Funding</t>
  </si>
  <si>
    <t>Other FHLB Funding</t>
  </si>
  <si>
    <t>Allowability</t>
  </si>
  <si>
    <t>Max $2,000 per unit</t>
  </si>
  <si>
    <t>Max $1,200 per unit for rehab or new construction/$600 for preservation</t>
  </si>
  <si>
    <t>Min 5% of hard construction costs for new construction/10% for rehab or preservation</t>
  </si>
  <si>
    <t>Max 6% of hard construction costs</t>
  </si>
  <si>
    <t>Max 2% of hard construction costs</t>
  </si>
  <si>
    <t>Max $175,000</t>
  </si>
  <si>
    <t>See PHFA guidelines for allowable cost table (pg. 2)</t>
  </si>
  <si>
    <t>for a family of four</t>
  </si>
  <si>
    <t>N/A</t>
  </si>
  <si>
    <t>120% of 234-Condominium</t>
  </si>
  <si>
    <t>PHDC Standards</t>
  </si>
  <si>
    <t>Multifamily Housing Application Fee</t>
  </si>
  <si>
    <t>Subtotal Direct Hard Costs</t>
  </si>
  <si>
    <t>Total Hard Costs</t>
  </si>
  <si>
    <t>Contingency</t>
  </si>
  <si>
    <t>Bond Premium or LOC</t>
  </si>
  <si>
    <t>General Requirements (Div. 1)</t>
  </si>
  <si>
    <t>Existing Conditions (Div. 2)</t>
  </si>
  <si>
    <t>Builder's Overhead</t>
  </si>
  <si>
    <t>Builder's Profit</t>
  </si>
  <si>
    <t>Other - General Conditions</t>
  </si>
  <si>
    <t>Acquisition Costs</t>
  </si>
  <si>
    <t>Subtotal Acquisition Costs</t>
  </si>
  <si>
    <t>Reserves</t>
  </si>
  <si>
    <t>Professional &amp; Technical Services</t>
  </si>
  <si>
    <t>Real Estate Tax Reserve (1 year)</t>
  </si>
  <si>
    <t>Insurance Reserve (1 year)</t>
  </si>
  <si>
    <t>Total Development Cost</t>
  </si>
  <si>
    <t>Other Hard Costs Included in Construction Contract</t>
  </si>
  <si>
    <t>Subtotal Other Hard Costs</t>
  </si>
  <si>
    <t>Subtotal Professional &amp; Technical Services</t>
  </si>
  <si>
    <t>Subtotal Permanent Lender Fees &amp; Interest</t>
  </si>
  <si>
    <t>Additional Expenses</t>
  </si>
  <si>
    <t>Subtotal Additional Expenses</t>
  </si>
  <si>
    <t>Subtotal Reserves</t>
  </si>
  <si>
    <t>Builder's Costs (Div. 3-33)</t>
  </si>
  <si>
    <t>Utility Tap-In &amp; Local Approvals</t>
  </si>
  <si>
    <t>Rent-Up Expenses</t>
  </si>
  <si>
    <t>Common Area Furnishings</t>
  </si>
  <si>
    <t>Household Factor</t>
  </si>
  <si>
    <t>Income Limit</t>
  </si>
  <si>
    <t>Sources</t>
  </si>
  <si>
    <t>PHFA PHARE</t>
  </si>
  <si>
    <t>Sponsor Equity</t>
  </si>
  <si>
    <t>Existing / Carryover</t>
  </si>
  <si>
    <t>Construction Debt</t>
  </si>
  <si>
    <t>Senior Construction Loan</t>
  </si>
  <si>
    <t>Subordinate Construction Loan</t>
  </si>
  <si>
    <t>Soft Loans / Subsidy</t>
  </si>
  <si>
    <t>Other Soft Loan</t>
  </si>
  <si>
    <t>Construction-Period Tax Credit Equity</t>
  </si>
  <si>
    <t>LIHTC Equity (Construction Pay-In)</t>
  </si>
  <si>
    <t>Historic Tax Credit Equity</t>
  </si>
  <si>
    <t>NMTC Equity</t>
  </si>
  <si>
    <t>Other Tax Credit Equity</t>
  </si>
  <si>
    <t>Grants / Incentives</t>
  </si>
  <si>
    <t>Developer Sources</t>
  </si>
  <si>
    <t>Other Sources</t>
  </si>
  <si>
    <t>Accrued Interest</t>
  </si>
  <si>
    <t xml:space="preserve">UNITS AND INCOME SUMMARY </t>
  </si>
  <si>
    <t>Permanent First Mortgage</t>
  </si>
  <si>
    <t>Permanent Second Mortgage</t>
  </si>
  <si>
    <t>Other Permanent Debt</t>
  </si>
  <si>
    <t>Energy Rebates</t>
  </si>
  <si>
    <t>Other Grants / Incentives</t>
  </si>
  <si>
    <t>LIHTC Equity (Total)</t>
  </si>
  <si>
    <t>Tax Credit Equity</t>
  </si>
  <si>
    <t>Total Allocated</t>
  </si>
  <si>
    <t>Sources Total</t>
  </si>
  <si>
    <t>Loan Amount</t>
  </si>
  <si>
    <t>Interest Rate</t>
  </si>
  <si>
    <t>Monthly Interest</t>
  </si>
  <si>
    <t>Total Paid Interest</t>
  </si>
  <si>
    <t>Total Accrued Interest</t>
  </si>
  <si>
    <t>Source</t>
  </si>
  <si>
    <t>Base Rate</t>
  </si>
  <si>
    <t xml:space="preserve">Servicing </t>
  </si>
  <si>
    <t>Total Interest Rate</t>
  </si>
  <si>
    <t>Loan Term (months)</t>
  </si>
  <si>
    <t>Amortization Period (months)</t>
  </si>
  <si>
    <t>Check</t>
  </si>
  <si>
    <t>Total Hard Costs (excl. Contingency)</t>
  </si>
  <si>
    <t xml:space="preserve">Community Facility Square Footage  </t>
  </si>
  <si>
    <t xml:space="preserve">Source =   </t>
  </si>
  <si>
    <t>PHA Utility Allowance Schedule</t>
  </si>
  <si>
    <t>Current Status</t>
  </si>
  <si>
    <t>Category</t>
  </si>
  <si>
    <t>Type</t>
  </si>
  <si>
    <t>Multifamily Rental</t>
  </si>
  <si>
    <t>Co-op/Condo Housing</t>
  </si>
  <si>
    <t>Single Family Homeownership</t>
  </si>
  <si>
    <t>Signle Family Rental</t>
  </si>
  <si>
    <t>Community Facility</t>
  </si>
  <si>
    <t>Pre-development</t>
  </si>
  <si>
    <t>Under Construction</t>
  </si>
  <si>
    <t>Completed</t>
  </si>
  <si>
    <t>Yes</t>
  </si>
  <si>
    <t>No</t>
  </si>
  <si>
    <t>Borrower Type</t>
  </si>
  <si>
    <t>Nonprofit</t>
  </si>
  <si>
    <t>For Profit</t>
  </si>
  <si>
    <t>Permanent Debt (Principal Only)</t>
  </si>
  <si>
    <t>Construction Term (months)</t>
  </si>
  <si>
    <t>2025 HOME Maximum Per Unit Subsidy Limit</t>
  </si>
  <si>
    <t>Subsidy Layering Review Fee</t>
  </si>
  <si>
    <t>Taxes During Construction</t>
  </si>
  <si>
    <t>Insurance During Construction</t>
  </si>
  <si>
    <t>Total Per Unit</t>
  </si>
  <si>
    <t xml:space="preserve">See PHFA guidelines for 4% &amp; 9% developer fee maximums </t>
  </si>
  <si>
    <t>Unit Type</t>
  </si>
  <si>
    <t xml:space="preserve">Setaside </t>
  </si>
  <si>
    <t>Non-Setaside</t>
  </si>
  <si>
    <t>Total Annual Rent</t>
  </si>
  <si>
    <t>Paid Interest</t>
  </si>
  <si>
    <t xml:space="preserve">   Other Operating Expenses</t>
  </si>
  <si>
    <t>Other Sources (Interest Carrying)</t>
  </si>
  <si>
    <t>Source Name</t>
  </si>
  <si>
    <t>Total Construction Sources</t>
  </si>
  <si>
    <t>Total Permanent Sources</t>
  </si>
  <si>
    <r>
      <rPr>
        <b/>
        <sz val="11"/>
        <color theme="1"/>
        <rFont val="Calibri"/>
        <family val="2"/>
        <scheme val="minor"/>
      </rPr>
      <t xml:space="preserve">   </t>
    </r>
    <r>
      <rPr>
        <b/>
        <u/>
        <sz val="11"/>
        <color theme="1"/>
        <rFont val="Calibri"/>
        <family val="2"/>
        <scheme val="minor"/>
      </rPr>
      <t>SOURCES OVERVIEW (FROM F-1)</t>
    </r>
  </si>
  <si>
    <r>
      <rPr>
        <b/>
        <sz val="11"/>
        <color theme="1"/>
        <rFont val="Calibri"/>
        <family val="2"/>
        <scheme val="minor"/>
      </rPr>
      <t xml:space="preserve">   </t>
    </r>
    <r>
      <rPr>
        <b/>
        <u/>
        <sz val="11"/>
        <color theme="1"/>
        <rFont val="Calibri"/>
        <family val="2"/>
        <scheme val="minor"/>
      </rPr>
      <t>USES OVERVIEW (DEVELOPMENT BUDGET)</t>
    </r>
  </si>
  <si>
    <t>UNITS SUMMARY</t>
  </si>
  <si>
    <t>COMMERCIAL INCOME</t>
  </si>
  <si>
    <t>RESIDENTIAL INCOME</t>
  </si>
  <si>
    <t>AMI CALCULATIONS</t>
  </si>
  <si>
    <r>
      <t xml:space="preserve">   </t>
    </r>
    <r>
      <rPr>
        <b/>
        <u/>
        <sz val="12"/>
        <color theme="1"/>
        <rFont val="Calibri"/>
        <family val="2"/>
        <scheme val="minor"/>
      </rPr>
      <t>CONSTRUCTION INTEREST CALCULATIONS</t>
    </r>
  </si>
  <si>
    <r>
      <t xml:space="preserve">   </t>
    </r>
    <r>
      <rPr>
        <b/>
        <u/>
        <sz val="12"/>
        <color theme="1"/>
        <rFont val="Calibri"/>
        <family val="2"/>
        <scheme val="minor"/>
      </rPr>
      <t>MORTGAGE INTEREST CALCULATIONS</t>
    </r>
  </si>
  <si>
    <r>
      <t xml:space="preserve">   </t>
    </r>
    <r>
      <rPr>
        <b/>
        <u/>
        <sz val="14"/>
        <color theme="1"/>
        <rFont val="Calibri"/>
        <family val="2"/>
        <scheme val="minor"/>
      </rPr>
      <t>OPERATING PROFORMA</t>
    </r>
  </si>
  <si>
    <t>Operating Assumptions</t>
  </si>
  <si>
    <t>Growth Assumptions</t>
  </si>
  <si>
    <t>Vacancy Rate</t>
  </si>
  <si>
    <t>PER UNIT ANALYSIS</t>
  </si>
  <si>
    <t>Analysis</t>
  </si>
  <si>
    <t>Committed (Y/N)</t>
  </si>
  <si>
    <t xml:space="preserve">Developer Name  </t>
  </si>
  <si>
    <t>Acquisition Legal Fees</t>
  </si>
  <si>
    <t>Total Construction Contract (excl. Contingency)</t>
  </si>
  <si>
    <t>Acquisition Closing Costs</t>
  </si>
  <si>
    <t>Architectural Fee - Administration &amp; Supervision</t>
  </si>
  <si>
    <t>Legal Fees</t>
  </si>
  <si>
    <t>Environmental Remediation (not included in GC Contract)</t>
  </si>
  <si>
    <t>Direct Hard Costs in Construction Contract</t>
  </si>
  <si>
    <t>HERS Rater</t>
  </si>
  <si>
    <t>Soft Cost Contingency</t>
  </si>
  <si>
    <t>Property Appraisal</t>
  </si>
  <si>
    <t>Construction Loan Legal Fees</t>
  </si>
  <si>
    <t>Construction Loan Lender Fees</t>
  </si>
  <si>
    <t>Title Insurance</t>
  </si>
  <si>
    <t>Recording</t>
  </si>
  <si>
    <t>Cost of Issuance/Underwriters Discount</t>
  </si>
  <si>
    <t>PHFA Loan Reservation Fee</t>
  </si>
  <si>
    <t>PHFA Loan Origination Fee</t>
  </si>
  <si>
    <t>PHFA Loan Legal Fee</t>
  </si>
  <si>
    <t>Non-PHFA Permanent Financing Legal Fee</t>
  </si>
  <si>
    <t>Tax Credit Compliance &amp; Asset Monitoring Fee</t>
  </si>
  <si>
    <t>Construction &amp; Financing Charges</t>
  </si>
  <si>
    <t>PFHA Construction Monitoring Fee</t>
  </si>
  <si>
    <t>LIHTC Reservation Fee</t>
  </si>
  <si>
    <t>LIHTC Carryover Fee</t>
  </si>
  <si>
    <t>LIHTC  Cost Certification Fee</t>
  </si>
  <si>
    <t>Bridge Loan Fees &amp; Expenses</t>
  </si>
  <si>
    <t>Bridge Loan Legal Fees</t>
  </si>
  <si>
    <t>Equity Investor Legal Fees</t>
  </si>
  <si>
    <t>Project Capital Needs Assessment</t>
  </si>
  <si>
    <t>Project Name</t>
  </si>
  <si>
    <t>Developer Name</t>
  </si>
  <si>
    <t>Total PHDC Funds</t>
  </si>
  <si>
    <t>Low Income Housing Tax Credit Information:</t>
  </si>
  <si>
    <t>Total Tax Credits Being Requested from PHFA</t>
  </si>
  <si>
    <t>Total Equity Raised from Sale of LIHTC</t>
  </si>
  <si>
    <t>Equity Raise Expressed as Cents on Dollar</t>
  </si>
  <si>
    <t>Tax Credit Investor</t>
  </si>
  <si>
    <t>Historic Preservation Tax Credit Information:</t>
  </si>
  <si>
    <t>Total Historic Tax Credits Being Requested</t>
  </si>
  <si>
    <t>Total Equity Raised from Sale of Historic Credits</t>
  </si>
  <si>
    <t xml:space="preserve">Tax Credit Investor </t>
  </si>
  <si>
    <t>Sources Available During Construction</t>
  </si>
  <si>
    <t>FUNDING SOURCES</t>
  </si>
  <si>
    <t>Reinvested Developer Fee</t>
  </si>
  <si>
    <t>Commerical</t>
  </si>
  <si>
    <t>61-80% AMI</t>
  </si>
  <si>
    <t>81-120% AMI</t>
  </si>
  <si>
    <t>&gt;120% AMI</t>
  </si>
  <si>
    <t>CONSTRUCTION SOURCES BY USE</t>
  </si>
  <si>
    <t>PHDC Fees</t>
  </si>
  <si>
    <t>Subtotal of PHDC Fees</t>
  </si>
  <si>
    <t>PHDC Replacement Cost Estimate</t>
  </si>
  <si>
    <t>See PHDC Cost Containment Policy</t>
  </si>
  <si>
    <t>PHFA Legal Closing Fee (soft funding)</t>
  </si>
  <si>
    <t>Permanent Financing</t>
  </si>
  <si>
    <t>Subtotal PHFA &amp; Tax Credit Fees</t>
  </si>
  <si>
    <t>Subtotal Construction &amp; Financing Charges</t>
  </si>
  <si>
    <r>
      <t>PHFA Tax Credit Fees</t>
    </r>
    <r>
      <rPr>
        <b/>
        <i/>
        <sz val="12"/>
        <rFont val="Calibri"/>
        <family val="2"/>
        <scheme val="minor"/>
      </rPr>
      <t xml:space="preserve"> </t>
    </r>
  </si>
  <si>
    <t xml:space="preserve">Accountant's Fees </t>
  </si>
  <si>
    <t>Tax Credit Syndication Fees &amp; Expenses</t>
  </si>
  <si>
    <t>Subtotal Tax Credit Syndication</t>
  </si>
  <si>
    <t>Existing PHDC/PRA Debt</t>
  </si>
  <si>
    <t>Other Existing Debt</t>
  </si>
  <si>
    <t>Total Development Costs</t>
  </si>
  <si>
    <t>Setaside: 
# of HVI Units</t>
  </si>
  <si>
    <t>Setaside: 
# of ADA Units</t>
  </si>
  <si>
    <t>Greater than 120% AMI</t>
  </si>
  <si>
    <t>HUD UTILITY ALLOWANCE SCHEDULES</t>
  </si>
  <si>
    <t>Semi-Detached/Duplex</t>
  </si>
  <si>
    <t>Detached House</t>
  </si>
  <si>
    <t xml:space="preserve">Setaside Status </t>
  </si>
  <si>
    <t xml:space="preserve">Source =  </t>
  </si>
  <si>
    <t xml:space="preserve">Area Median Income =  </t>
  </si>
  <si>
    <t xml:space="preserve">Year =  </t>
  </si>
  <si>
    <t>Rent and Income Limits</t>
  </si>
  <si>
    <t>Electric Heat Pump</t>
  </si>
  <si>
    <t>Bedrooms</t>
  </si>
  <si>
    <t>Max Tenant Rent Payment</t>
  </si>
  <si>
    <t>Tenant Paid Rent Plus Utility Allowance</t>
  </si>
  <si>
    <t>Gross Annual Rental Income:</t>
  </si>
  <si>
    <t>Other Income Description (If Applicable)</t>
  </si>
  <si>
    <t>Max Allowable</t>
  </si>
  <si>
    <t>Federal HOME Subsidy Limit Initial Check</t>
  </si>
  <si>
    <t>Replacement Cost</t>
  </si>
  <si>
    <t>Blended Per Unit Cost Allowable</t>
  </si>
  <si>
    <t>DHCD/PHDC Subsidy Limit Check</t>
  </si>
  <si>
    <t>PHDC COST CONTAINMENT POLICY</t>
  </si>
  <si>
    <t>Policies and Forms</t>
  </si>
  <si>
    <t>Determination</t>
  </si>
  <si>
    <t>Construction Cost Threshold</t>
  </si>
  <si>
    <t>Construction Contingency</t>
  </si>
  <si>
    <t>Maximum 2.5% of Standard Professional Fees and Services Total</t>
  </si>
  <si>
    <r>
      <rPr>
        <b/>
        <sz val="11"/>
        <color theme="1"/>
        <rFont val="Calibri"/>
        <family val="2"/>
        <scheme val="minor"/>
      </rPr>
      <t xml:space="preserve">   </t>
    </r>
    <r>
      <rPr>
        <b/>
        <u/>
        <sz val="11"/>
        <color theme="1"/>
        <rFont val="Calibri"/>
        <family val="2"/>
        <scheme val="minor"/>
      </rPr>
      <t>TAX CREDIT SUMMARY</t>
    </r>
  </si>
  <si>
    <t xml:space="preserve">Project Name: </t>
  </si>
  <si>
    <t>Development Budget</t>
  </si>
  <si>
    <t>Tax Exempt Bonds</t>
  </si>
  <si>
    <t>-</t>
  </si>
  <si>
    <t>Added five Print Tabs</t>
  </si>
  <si>
    <t>8/3/2026 Updates</t>
  </si>
  <si>
    <t>Subtotal PHFA Tax Credit Fees</t>
  </si>
  <si>
    <t>Other Sources - Interim Income</t>
  </si>
  <si>
    <r>
      <t xml:space="preserve">Moved  data entry for OHS Units and Visitable Units from </t>
    </r>
    <r>
      <rPr>
        <u/>
        <sz val="11"/>
        <color theme="1"/>
        <rFont val="Calibri"/>
        <family val="2"/>
        <scheme val="minor"/>
      </rPr>
      <t>F-1. Project Summary</t>
    </r>
    <r>
      <rPr>
        <sz val="11"/>
        <color theme="1"/>
        <rFont val="Calibri"/>
        <family val="2"/>
        <scheme val="minor"/>
      </rPr>
      <t xml:space="preserve"> to </t>
    </r>
    <r>
      <rPr>
        <u/>
        <sz val="11"/>
        <color theme="1"/>
        <rFont val="Calibri"/>
        <family val="2"/>
        <scheme val="minor"/>
      </rPr>
      <t>F-5. Units and Income</t>
    </r>
  </si>
  <si>
    <t>Current Version Date:</t>
  </si>
  <si>
    <t>Update Log:</t>
  </si>
  <si>
    <r>
      <t xml:space="preserve">Corrected errors in the Allowability calculations on the </t>
    </r>
    <r>
      <rPr>
        <u/>
        <sz val="11"/>
        <color theme="1"/>
        <rFont val="Calibri"/>
        <family val="2"/>
        <scheme val="minor"/>
      </rPr>
      <t>Development Budget</t>
    </r>
    <r>
      <rPr>
        <sz val="11"/>
        <color theme="1"/>
        <rFont val="Calibri"/>
        <family val="2"/>
        <scheme val="minor"/>
      </rPr>
      <t xml:space="preserve"> tab</t>
    </r>
  </si>
  <si>
    <r>
      <t xml:space="preserve">Updated </t>
    </r>
    <r>
      <rPr>
        <u/>
        <sz val="11"/>
        <color theme="1"/>
        <rFont val="Calibri"/>
        <family val="2"/>
        <scheme val="minor"/>
      </rPr>
      <t>Sources by Use</t>
    </r>
    <r>
      <rPr>
        <sz val="11"/>
        <color theme="1"/>
        <rFont val="Calibri"/>
        <family val="2"/>
        <scheme val="minor"/>
      </rPr>
      <t xml:space="preserve"> tab for functionality </t>
    </r>
  </si>
  <si>
    <r>
      <t xml:space="preserve">Updated </t>
    </r>
    <r>
      <rPr>
        <u/>
        <sz val="11"/>
        <color theme="1"/>
        <rFont val="Calibri"/>
        <family val="2"/>
        <scheme val="minor"/>
      </rPr>
      <t>Units and Income</t>
    </r>
    <r>
      <rPr>
        <sz val="11"/>
        <color theme="1"/>
        <rFont val="Calibri"/>
        <family val="2"/>
        <scheme val="minor"/>
      </rPr>
      <t xml:space="preserve"> tab for functionality</t>
    </r>
  </si>
  <si>
    <r>
      <t xml:space="preserve">Updated the Tax Credit Syndication Fees &amp; Expenses section of the </t>
    </r>
    <r>
      <rPr>
        <u/>
        <sz val="11"/>
        <color theme="1"/>
        <rFont val="Calibri"/>
        <family val="2"/>
        <scheme val="minor"/>
      </rPr>
      <t>Sources by Use</t>
    </r>
    <r>
      <rPr>
        <sz val="11"/>
        <color theme="1"/>
        <rFont val="Calibri"/>
        <family val="2"/>
        <scheme val="minor"/>
      </rPr>
      <t xml:space="preserve"> tab</t>
    </r>
  </si>
  <si>
    <t>Source Totals (from Project Summary tab)</t>
  </si>
  <si>
    <r>
      <t xml:space="preserve">Corrected errors in Row 156 of the </t>
    </r>
    <r>
      <rPr>
        <u/>
        <sz val="11"/>
        <color theme="1"/>
        <rFont val="Calibri"/>
        <family val="2"/>
        <scheme val="minor"/>
      </rPr>
      <t>Sources by Use</t>
    </r>
    <r>
      <rPr>
        <sz val="11"/>
        <color theme="1"/>
        <rFont val="Calibri"/>
        <family val="2"/>
        <scheme val="minor"/>
      </rPr>
      <t xml:space="preserve"> tab</t>
    </r>
  </si>
  <si>
    <r>
      <t xml:space="preserve">Unlocked cells in the </t>
    </r>
    <r>
      <rPr>
        <u/>
        <sz val="11"/>
        <color theme="1"/>
        <rFont val="Calibri"/>
        <family val="2"/>
        <scheme val="minor"/>
      </rPr>
      <t>Tax Credit Summary</t>
    </r>
    <r>
      <rPr>
        <sz val="11"/>
        <color theme="1"/>
        <rFont val="Calibri"/>
        <family val="2"/>
        <scheme val="minor"/>
      </rPr>
      <t xml:space="preserve"> tab</t>
    </r>
  </si>
  <si>
    <t>8/17/2026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</si>
</sst>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%"/>
    <numFmt numFmtId="165" formatCode="#,##0\ \ "/>
    <numFmt numFmtId="166" formatCode="&quot;$&quot;\ \ #,##0_);\(&quot;$&quot;#,##0\)"/>
    <numFmt numFmtId="167" formatCode="_(* #,##0_);_(* \(#,##0\);_(* &quot;-&quot;??_);_(@_)"/>
    <numFmt numFmtId="168" formatCode="&quot;$&quot;#,##0.00"/>
    <numFmt numFmtId="169" formatCode="_(&quot;$&quot;* #,##0_);_(&quot;$&quot;* \(#,##0\);_(&quot;$&quot;* &quot;-&quot;??_);_(@_)"/>
    <numFmt numFmtId="170" formatCode="&quot;$&quot;\ #,##0_);\(&quot;$&quot;#,##0\)"/>
    <numFmt numFmtId="171" formatCode="&quot;$&quot;#,##0"/>
    <numFmt numFmtId="172" formatCode="0;\-0;&quot;-&quot;"/>
    <numFmt numFmtId="173" formatCode="_(&quot;$&quot;* #,##0.0_);_(&quot;$&quot;* \(#,##0.0\);_(&quot;$&quot;* &quot;-&quot;_);_(@_)"/>
    <numFmt numFmtId="174" formatCode="_(&quot;$&quot;* #,##0.00_);_(&quot;$&quot;* \(#,##0.00\);_(&quot;$&quot;* &quot;-&quot;_);_(@_)"/>
  </numFmts>
  <fonts count="5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Univers"/>
      <family val="2"/>
    </font>
    <font>
      <sz val="10"/>
      <name val="Univer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8"/>
      <name val="Calibri"/>
      <family val="2"/>
      <scheme val="minor"/>
    </font>
    <font>
      <i/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u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Univers"/>
      <family val="2"/>
    </font>
    <font>
      <b/>
      <i/>
      <sz val="11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9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i/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i/>
      <sz val="12"/>
      <color theme="1" tint="0.499984740745262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name val="Calibri Light"/>
      <family val="2"/>
      <scheme val="major"/>
    </font>
    <font>
      <u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double">
        <color theme="0" tint="-0.499984740745262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811">
    <xf numFmtId="0" fontId="0" fillId="0" borderId="0" xfId="0"/>
    <xf numFmtId="0" fontId="4" fillId="0" borderId="0" xfId="0" applyFont="1" applyAlignment="1">
      <alignment horizontal="right"/>
    </xf>
    <xf numFmtId="169" fontId="8" fillId="0" borderId="0" xfId="2" applyNumberFormat="1" applyFont="1" applyFill="1" applyBorder="1" applyProtection="1"/>
    <xf numFmtId="44" fontId="8" fillId="0" borderId="0" xfId="2" applyFont="1" applyFill="1" applyBorder="1" applyProtection="1"/>
    <xf numFmtId="44" fontId="8" fillId="2" borderId="6" xfId="1" applyNumberFormat="1" applyFont="1" applyFill="1" applyBorder="1" applyProtection="1">
      <protection locked="0"/>
    </xf>
    <xf numFmtId="169" fontId="8" fillId="0" borderId="27" xfId="2" applyNumberFormat="1" applyFont="1" applyFill="1" applyBorder="1" applyProtection="1"/>
    <xf numFmtId="0" fontId="0" fillId="0" borderId="0" xfId="0" quotePrefix="1"/>
    <xf numFmtId="0" fontId="17" fillId="2" borderId="6" xfId="1" quotePrefix="1" applyFont="1" applyFill="1" applyBorder="1" applyAlignment="1" applyProtection="1">
      <alignment horizontal="left"/>
      <protection locked="0"/>
    </xf>
    <xf numFmtId="0" fontId="17" fillId="2" borderId="6" xfId="1" applyFont="1" applyFill="1" applyBorder="1" applyProtection="1">
      <protection locked="0"/>
    </xf>
    <xf numFmtId="0" fontId="17" fillId="2" borderId="6" xfId="1" applyFont="1" applyFill="1" applyBorder="1" applyAlignment="1" applyProtection="1">
      <alignment horizontal="left"/>
      <protection locked="0"/>
    </xf>
    <xf numFmtId="0" fontId="0" fillId="7" borderId="0" xfId="0" applyFill="1"/>
    <xf numFmtId="6" fontId="17" fillId="2" borderId="29" xfId="1" applyNumberFormat="1" applyFont="1" applyFill="1" applyBorder="1" applyAlignment="1" applyProtection="1">
      <alignment horizontal="center" vertical="center"/>
      <protection locked="0"/>
    </xf>
    <xf numFmtId="6" fontId="17" fillId="2" borderId="15" xfId="1" applyNumberFormat="1" applyFont="1" applyFill="1" applyBorder="1" applyAlignment="1" applyProtection="1">
      <alignment horizontal="center" vertical="center"/>
      <protection locked="0"/>
    </xf>
    <xf numFmtId="44" fontId="8" fillId="0" borderId="0" xfId="4" applyNumberFormat="1" applyFont="1" applyFill="1" applyBorder="1" applyProtection="1"/>
    <xf numFmtId="44" fontId="10" fillId="0" borderId="9" xfId="2" applyFont="1" applyFill="1" applyBorder="1" applyProtection="1"/>
    <xf numFmtId="44" fontId="8" fillId="0" borderId="9" xfId="4" applyNumberFormat="1" applyFont="1" applyFill="1" applyBorder="1" applyProtection="1"/>
    <xf numFmtId="44" fontId="8" fillId="0" borderId="13" xfId="4" applyNumberFormat="1" applyFont="1" applyFill="1" applyBorder="1" applyProtection="1"/>
    <xf numFmtId="44" fontId="8" fillId="2" borderId="18" xfId="1" applyNumberFormat="1" applyFont="1" applyFill="1" applyBorder="1" applyProtection="1">
      <protection locked="0"/>
    </xf>
    <xf numFmtId="44" fontId="10" fillId="4" borderId="0" xfId="4" applyNumberFormat="1" applyFont="1" applyFill="1" applyBorder="1" applyProtection="1"/>
    <xf numFmtId="42" fontId="8" fillId="2" borderId="6" xfId="4" applyNumberFormat="1" applyFont="1" applyFill="1" applyBorder="1" applyProtection="1">
      <protection locked="0"/>
    </xf>
    <xf numFmtId="42" fontId="8" fillId="6" borderId="12" xfId="4" applyNumberFormat="1" applyFont="1" applyFill="1" applyBorder="1" applyProtection="1">
      <protection locked="0"/>
    </xf>
    <xf numFmtId="42" fontId="8" fillId="2" borderId="18" xfId="4" applyNumberFormat="1" applyFont="1" applyFill="1" applyBorder="1" applyProtection="1">
      <protection locked="0"/>
    </xf>
    <xf numFmtId="42" fontId="8" fillId="6" borderId="31" xfId="4" applyNumberFormat="1" applyFont="1" applyFill="1" applyBorder="1" applyProtection="1">
      <protection locked="0"/>
    </xf>
    <xf numFmtId="42" fontId="10" fillId="4" borderId="6" xfId="2" applyNumberFormat="1" applyFont="1" applyFill="1" applyBorder="1" applyProtection="1"/>
    <xf numFmtId="42" fontId="8" fillId="2" borderId="18" xfId="1" applyNumberFormat="1" applyFont="1" applyFill="1" applyBorder="1" applyProtection="1">
      <protection locked="0"/>
    </xf>
    <xf numFmtId="42" fontId="8" fillId="6" borderId="18" xfId="1" applyNumberFormat="1" applyFont="1" applyFill="1" applyBorder="1" applyProtection="1">
      <protection locked="0"/>
    </xf>
    <xf numFmtId="42" fontId="8" fillId="6" borderId="6" xfId="4" applyNumberFormat="1" applyFont="1" applyFill="1" applyBorder="1" applyProtection="1">
      <protection locked="0"/>
    </xf>
    <xf numFmtId="42" fontId="8" fillId="3" borderId="6" xfId="4" applyNumberFormat="1" applyFont="1" applyFill="1" applyBorder="1" applyProtection="1"/>
    <xf numFmtId="42" fontId="8" fillId="6" borderId="18" xfId="2" applyNumberFormat="1" applyFont="1" applyFill="1" applyBorder="1" applyProtection="1">
      <protection locked="0"/>
    </xf>
    <xf numFmtId="42" fontId="8" fillId="3" borderId="18" xfId="2" applyNumberFormat="1" applyFont="1" applyFill="1" applyBorder="1" applyProtection="1"/>
    <xf numFmtId="42" fontId="8" fillId="6" borderId="18" xfId="4" applyNumberFormat="1" applyFont="1" applyFill="1" applyBorder="1" applyProtection="1">
      <protection locked="0"/>
    </xf>
    <xf numFmtId="42" fontId="33" fillId="2" borderId="18" xfId="4" applyNumberFormat="1" applyFont="1" applyFill="1" applyBorder="1" applyProtection="1">
      <protection locked="0"/>
    </xf>
    <xf numFmtId="42" fontId="33" fillId="6" borderId="18" xfId="1" applyNumberFormat="1" applyFont="1" applyFill="1" applyBorder="1" applyProtection="1">
      <protection locked="0"/>
    </xf>
    <xf numFmtId="42" fontId="8" fillId="6" borderId="18" xfId="1" applyNumberFormat="1" applyFont="1" applyFill="1" applyBorder="1" applyAlignment="1" applyProtection="1">
      <alignment horizontal="center"/>
      <protection locked="0"/>
    </xf>
    <xf numFmtId="42" fontId="10" fillId="2" borderId="6" xfId="4" applyNumberFormat="1" applyFont="1" applyFill="1" applyBorder="1" applyProtection="1">
      <protection locked="0"/>
    </xf>
    <xf numFmtId="42" fontId="10" fillId="6" borderId="6" xfId="4" applyNumberFormat="1" applyFont="1" applyFill="1" applyBorder="1" applyProtection="1">
      <protection locked="0"/>
    </xf>
    <xf numFmtId="44" fontId="8" fillId="2" borderId="14" xfId="1" applyNumberFormat="1" applyFont="1" applyFill="1" applyBorder="1" applyProtection="1">
      <protection locked="0"/>
    </xf>
    <xf numFmtId="44" fontId="8" fillId="2" borderId="32" xfId="1" applyNumberFormat="1" applyFont="1" applyFill="1" applyBorder="1" applyProtection="1">
      <protection locked="0"/>
    </xf>
    <xf numFmtId="44" fontId="8" fillId="2" borderId="38" xfId="1" applyNumberFormat="1" applyFont="1" applyFill="1" applyBorder="1" applyProtection="1">
      <protection locked="0"/>
    </xf>
    <xf numFmtId="0" fontId="19" fillId="2" borderId="0" xfId="1" applyFont="1" applyFill="1" applyProtection="1">
      <protection locked="0"/>
    </xf>
    <xf numFmtId="0" fontId="19" fillId="4" borderId="40" xfId="1" applyFont="1" applyFill="1" applyBorder="1" applyAlignment="1" applyProtection="1">
      <alignment horizontal="left" indent="1"/>
      <protection locked="0"/>
    </xf>
    <xf numFmtId="0" fontId="17" fillId="0" borderId="0" xfId="1" applyFont="1" applyAlignment="1" applyProtection="1">
      <alignment horizontal="left" indent="3"/>
      <protection locked="0"/>
    </xf>
    <xf numFmtId="42" fontId="0" fillId="0" borderId="0" xfId="0" applyNumberFormat="1"/>
    <xf numFmtId="0" fontId="0" fillId="2" borderId="6" xfId="0" applyFill="1" applyBorder="1" applyAlignment="1" applyProtection="1">
      <alignment horizontal="center" vertical="center" wrapText="1"/>
      <protection locked="0"/>
    </xf>
    <xf numFmtId="10" fontId="0" fillId="2" borderId="6" xfId="0" applyNumberFormat="1" applyFill="1" applyBorder="1" applyAlignment="1" applyProtection="1">
      <alignment horizontal="center" vertical="center" wrapText="1"/>
      <protection locked="0"/>
    </xf>
    <xf numFmtId="42" fontId="10" fillId="3" borderId="12" xfId="4" applyNumberFormat="1" applyFont="1" applyFill="1" applyBorder="1" applyProtection="1"/>
    <xf numFmtId="169" fontId="8" fillId="0" borderId="12" xfId="2" applyNumberFormat="1" applyFont="1" applyFill="1" applyBorder="1" applyProtection="1"/>
    <xf numFmtId="0" fontId="0" fillId="4" borderId="0" xfId="0" applyFill="1"/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center"/>
    </xf>
    <xf numFmtId="0" fontId="4" fillId="4" borderId="0" xfId="0" applyFont="1" applyFill="1"/>
    <xf numFmtId="0" fontId="30" fillId="4" borderId="0" xfId="0" applyFont="1" applyFill="1"/>
    <xf numFmtId="49" fontId="0" fillId="4" borderId="0" xfId="0" applyNumberFormat="1" applyFill="1" applyAlignment="1">
      <alignment horizontal="right" vertical="center"/>
    </xf>
    <xf numFmtId="172" fontId="0" fillId="0" borderId="6" xfId="0" applyNumberFormat="1" applyBorder="1"/>
    <xf numFmtId="49" fontId="0" fillId="4" borderId="0" xfId="0" applyNumberFormat="1" applyFill="1" applyAlignment="1">
      <alignment horizontal="right"/>
    </xf>
    <xf numFmtId="172" fontId="0" fillId="4" borderId="0" xfId="0" applyNumberFormat="1" applyFill="1"/>
    <xf numFmtId="49" fontId="31" fillId="4" borderId="0" xfId="0" applyNumberFormat="1" applyFont="1" applyFill="1" applyAlignment="1">
      <alignment horizontal="right"/>
    </xf>
    <xf numFmtId="169" fontId="32" fillId="0" borderId="49" xfId="2" applyNumberFormat="1" applyFont="1" applyBorder="1" applyProtection="1"/>
    <xf numFmtId="49" fontId="31" fillId="4" borderId="49" xfId="0" applyNumberFormat="1" applyFont="1" applyFill="1" applyBorder="1" applyAlignment="1">
      <alignment horizontal="right"/>
    </xf>
    <xf numFmtId="0" fontId="33" fillId="0" borderId="43" xfId="1" applyFont="1" applyBorder="1" applyAlignment="1">
      <alignment horizontal="center" vertical="center"/>
    </xf>
    <xf numFmtId="0" fontId="18" fillId="4" borderId="40" xfId="1" applyFont="1" applyFill="1" applyBorder="1" applyAlignment="1">
      <alignment horizontal="left" indent="1"/>
    </xf>
    <xf numFmtId="0" fontId="17" fillId="4" borderId="40" xfId="1" applyFont="1" applyFill="1" applyBorder="1"/>
    <xf numFmtId="171" fontId="8" fillId="4" borderId="40" xfId="2" applyNumberFormat="1" applyFont="1" applyFill="1" applyBorder="1" applyProtection="1"/>
    <xf numFmtId="10" fontId="8" fillId="4" borderId="40" xfId="2" applyNumberFormat="1" applyFont="1" applyFill="1" applyBorder="1" applyProtection="1"/>
    <xf numFmtId="0" fontId="17" fillId="4" borderId="0" xfId="1" applyFont="1" applyFill="1" applyAlignment="1">
      <alignment horizontal="left" indent="3"/>
    </xf>
    <xf numFmtId="0" fontId="17" fillId="4" borderId="0" xfId="1" applyFont="1" applyFill="1"/>
    <xf numFmtId="10" fontId="8" fillId="0" borderId="12" xfId="2" applyNumberFormat="1" applyFont="1" applyBorder="1" applyProtection="1"/>
    <xf numFmtId="0" fontId="17" fillId="0" borderId="0" xfId="1" applyFont="1"/>
    <xf numFmtId="10" fontId="8" fillId="0" borderId="18" xfId="2" applyNumberFormat="1" applyFont="1" applyBorder="1" applyProtection="1"/>
    <xf numFmtId="0" fontId="17" fillId="4" borderId="0" xfId="1" applyFont="1" applyFill="1" applyAlignment="1">
      <alignment horizontal="left"/>
    </xf>
    <xf numFmtId="0" fontId="17" fillId="0" borderId="0" xfId="1" applyFont="1" applyAlignment="1">
      <alignment horizontal="left" indent="3"/>
    </xf>
    <xf numFmtId="0" fontId="17" fillId="0" borderId="0" xfId="1" applyFont="1" applyAlignment="1">
      <alignment horizontal="left"/>
    </xf>
    <xf numFmtId="0" fontId="19" fillId="4" borderId="40" xfId="1" applyFont="1" applyFill="1" applyBorder="1" applyAlignment="1">
      <alignment horizontal="left" indent="1"/>
    </xf>
    <xf numFmtId="0" fontId="18" fillId="0" borderId="10" xfId="1" applyFont="1" applyBorder="1" applyAlignment="1">
      <alignment horizontal="left" indent="2"/>
    </xf>
    <xf numFmtId="0" fontId="18" fillId="4" borderId="10" xfId="1" quotePrefix="1" applyFont="1" applyFill="1" applyBorder="1" applyAlignment="1">
      <alignment horizontal="center" vertical="center"/>
    </xf>
    <xf numFmtId="10" fontId="10" fillId="4" borderId="28" xfId="2" applyNumberFormat="1" applyFont="1" applyFill="1" applyBorder="1" applyAlignment="1" applyProtection="1">
      <alignment vertical="center"/>
    </xf>
    <xf numFmtId="0" fontId="19" fillId="4" borderId="40" xfId="1" quotePrefix="1" applyFont="1" applyFill="1" applyBorder="1" applyAlignment="1">
      <alignment horizontal="left" indent="1"/>
    </xf>
    <xf numFmtId="0" fontId="33" fillId="0" borderId="39" xfId="1" applyFont="1" applyBorder="1" applyAlignment="1">
      <alignment horizontal="center" vertical="center"/>
    </xf>
    <xf numFmtId="0" fontId="18" fillId="4" borderId="42" xfId="1" quotePrefix="1" applyFont="1" applyFill="1" applyBorder="1" applyAlignment="1">
      <alignment horizontal="center" vertical="center"/>
    </xf>
    <xf numFmtId="0" fontId="18" fillId="4" borderId="10" xfId="1" applyFont="1" applyFill="1" applyBorder="1" applyAlignment="1">
      <alignment horizontal="center" vertical="center"/>
    </xf>
    <xf numFmtId="0" fontId="18" fillId="0" borderId="0" xfId="1" applyFont="1" applyAlignment="1">
      <alignment horizontal="left" indent="2"/>
    </xf>
    <xf numFmtId="0" fontId="18" fillId="4" borderId="0" xfId="1" quotePrefix="1" applyFont="1" applyFill="1" applyAlignment="1">
      <alignment horizontal="center" vertical="center"/>
    </xf>
    <xf numFmtId="0" fontId="18" fillId="4" borderId="0" xfId="1" applyFont="1" applyFill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 wrapText="1"/>
    </xf>
    <xf numFmtId="42" fontId="33" fillId="0" borderId="6" xfId="2" applyNumberFormat="1" applyFont="1" applyBorder="1" applyAlignment="1" applyProtection="1">
      <alignment horizontal="center" vertical="center"/>
    </xf>
    <xf numFmtId="42" fontId="0" fillId="4" borderId="6" xfId="0" applyNumberFormat="1" applyFill="1" applyBorder="1" applyAlignment="1">
      <alignment horizontal="center" vertical="center"/>
    </xf>
    <xf numFmtId="42" fontId="0" fillId="4" borderId="12" xfId="0" applyNumberFormat="1" applyFill="1" applyBorder="1" applyAlignment="1">
      <alignment horizontal="center" vertical="center"/>
    </xf>
    <xf numFmtId="0" fontId="30" fillId="4" borderId="0" xfId="0" applyFont="1" applyFill="1" applyAlignment="1">
      <alignment vertical="center"/>
    </xf>
    <xf numFmtId="0" fontId="16" fillId="4" borderId="52" xfId="1" applyFont="1" applyFill="1" applyBorder="1" applyAlignment="1">
      <alignment horizontal="left" vertical="center"/>
    </xf>
    <xf numFmtId="0" fontId="16" fillId="4" borderId="53" xfId="1" applyFont="1" applyFill="1" applyBorder="1" applyAlignment="1">
      <alignment horizontal="left" vertical="center"/>
    </xf>
    <xf numFmtId="42" fontId="0" fillId="0" borderId="12" xfId="0" applyNumberFormat="1" applyBorder="1" applyAlignment="1">
      <alignment horizontal="center" vertical="center"/>
    </xf>
    <xf numFmtId="0" fontId="23" fillId="4" borderId="0" xfId="0" applyFont="1" applyFill="1"/>
    <xf numFmtId="169" fontId="0" fillId="4" borderId="0" xfId="0" applyNumberFormat="1" applyFill="1"/>
    <xf numFmtId="0" fontId="0" fillId="4" borderId="0" xfId="0" applyFill="1" applyAlignment="1">
      <alignment vertical="top" wrapText="1"/>
    </xf>
    <xf numFmtId="3" fontId="0" fillId="2" borderId="21" xfId="0" applyNumberFormat="1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center"/>
      <protection locked="0"/>
    </xf>
    <xf numFmtId="0" fontId="0" fillId="2" borderId="47" xfId="0" applyFill="1" applyBorder="1" applyProtection="1">
      <protection locked="0"/>
    </xf>
    <xf numFmtId="0" fontId="0" fillId="2" borderId="44" xfId="0" applyFill="1" applyBorder="1" applyProtection="1">
      <protection locked="0"/>
    </xf>
    <xf numFmtId="42" fontId="8" fillId="2" borderId="6" xfId="2" applyNumberFormat="1" applyFont="1" applyFill="1" applyBorder="1" applyProtection="1">
      <protection locked="0"/>
    </xf>
    <xf numFmtId="42" fontId="8" fillId="2" borderId="29" xfId="2" applyNumberFormat="1" applyFont="1" applyFill="1" applyBorder="1" applyProtection="1">
      <protection locked="0"/>
    </xf>
    <xf numFmtId="42" fontId="8" fillId="2" borderId="18" xfId="2" applyNumberFormat="1" applyFont="1" applyFill="1" applyBorder="1" applyProtection="1">
      <protection locked="0"/>
    </xf>
    <xf numFmtId="42" fontId="8" fillId="2" borderId="41" xfId="2" applyNumberFormat="1" applyFont="1" applyFill="1" applyBorder="1" applyProtection="1">
      <protection locked="0"/>
    </xf>
    <xf numFmtId="0" fontId="0" fillId="4" borderId="48" xfId="0" applyFill="1" applyBorder="1"/>
    <xf numFmtId="0" fontId="17" fillId="0" borderId="39" xfId="1" applyFont="1" applyBorder="1" applyAlignment="1">
      <alignment horizontal="center" vertical="center"/>
    </xf>
    <xf numFmtId="0" fontId="16" fillId="0" borderId="39" xfId="1" applyFont="1" applyBorder="1" applyAlignment="1">
      <alignment horizontal="center" vertical="center"/>
    </xf>
    <xf numFmtId="0" fontId="42" fillId="7" borderId="0" xfId="0" applyFont="1" applyFill="1" applyAlignment="1">
      <alignment horizontal="left"/>
    </xf>
    <xf numFmtId="0" fontId="18" fillId="0" borderId="0" xfId="1" quotePrefix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6" fontId="17" fillId="2" borderId="6" xfId="1" applyNumberFormat="1" applyFont="1" applyFill="1" applyBorder="1" applyAlignment="1" applyProtection="1">
      <alignment horizontal="center" vertical="center"/>
      <protection locked="0"/>
    </xf>
    <xf numFmtId="42" fontId="17" fillId="2" borderId="6" xfId="4" applyNumberFormat="1" applyFont="1" applyFill="1" applyBorder="1" applyProtection="1">
      <protection locked="0"/>
    </xf>
    <xf numFmtId="42" fontId="16" fillId="0" borderId="20" xfId="4" applyNumberFormat="1" applyFont="1" applyFill="1" applyBorder="1" applyProtection="1"/>
    <xf numFmtId="42" fontId="17" fillId="0" borderId="6" xfId="4" applyNumberFormat="1" applyFont="1" applyFill="1" applyBorder="1" applyProtection="1"/>
    <xf numFmtId="42" fontId="17" fillId="0" borderId="24" xfId="4" applyNumberFormat="1" applyFont="1" applyFill="1" applyBorder="1" applyProtection="1"/>
    <xf numFmtId="42" fontId="17" fillId="0" borderId="33" xfId="4" applyNumberFormat="1" applyFont="1" applyFill="1" applyBorder="1" applyProtection="1"/>
    <xf numFmtId="42" fontId="17" fillId="0" borderId="19" xfId="4" applyNumberFormat="1" applyFont="1" applyFill="1" applyBorder="1" applyProtection="1"/>
    <xf numFmtId="42" fontId="17" fillId="0" borderId="26" xfId="4" applyNumberFormat="1" applyFont="1" applyFill="1" applyBorder="1" applyProtection="1"/>
    <xf numFmtId="42" fontId="17" fillId="0" borderId="6" xfId="4" applyNumberFormat="1" applyFont="1" applyFill="1" applyBorder="1" applyAlignment="1" applyProtection="1">
      <alignment vertical="center"/>
    </xf>
    <xf numFmtId="42" fontId="17" fillId="0" borderId="15" xfId="4" applyNumberFormat="1" applyFont="1" applyFill="1" applyBorder="1" applyAlignment="1" applyProtection="1">
      <alignment vertical="center"/>
    </xf>
    <xf numFmtId="42" fontId="17" fillId="0" borderId="15" xfId="4" applyNumberFormat="1" applyFont="1" applyFill="1" applyBorder="1" applyAlignment="1" applyProtection="1">
      <alignment horizontal="center" vertical="center"/>
    </xf>
    <xf numFmtId="42" fontId="17" fillId="0" borderId="35" xfId="4" applyNumberFormat="1" applyFont="1" applyFill="1" applyBorder="1" applyAlignment="1" applyProtection="1">
      <alignment horizontal="center" vertical="center"/>
    </xf>
    <xf numFmtId="42" fontId="17" fillId="4" borderId="72" xfId="4" applyNumberFormat="1" applyFont="1" applyFill="1" applyBorder="1" applyProtection="1"/>
    <xf numFmtId="42" fontId="17" fillId="2" borderId="72" xfId="4" applyNumberFormat="1" applyFont="1" applyFill="1" applyBorder="1" applyAlignment="1" applyProtection="1">
      <alignment vertical="center"/>
      <protection locked="0"/>
    </xf>
    <xf numFmtId="42" fontId="17" fillId="2" borderId="73" xfId="4" applyNumberFormat="1" applyFont="1" applyFill="1" applyBorder="1" applyAlignment="1" applyProtection="1">
      <alignment vertical="center"/>
      <protection locked="0"/>
    </xf>
    <xf numFmtId="42" fontId="17" fillId="2" borderId="71" xfId="4" applyNumberFormat="1" applyFont="1" applyFill="1" applyBorder="1" applyProtection="1">
      <protection locked="0"/>
    </xf>
    <xf numFmtId="42" fontId="17" fillId="2" borderId="72" xfId="4" applyNumberFormat="1" applyFont="1" applyFill="1" applyBorder="1" applyProtection="1">
      <protection locked="0"/>
    </xf>
    <xf numFmtId="42" fontId="16" fillId="0" borderId="74" xfId="4" applyNumberFormat="1" applyFont="1" applyFill="1" applyBorder="1" applyProtection="1"/>
    <xf numFmtId="42" fontId="16" fillId="0" borderId="25" xfId="4" applyNumberFormat="1" applyFont="1" applyFill="1" applyBorder="1" applyProtection="1"/>
    <xf numFmtId="166" fontId="19" fillId="0" borderId="0" xfId="4" applyNumberFormat="1" applyFont="1" applyFill="1" applyBorder="1" applyProtection="1"/>
    <xf numFmtId="166" fontId="17" fillId="0" borderId="0" xfId="4" applyNumberFormat="1" applyFont="1" applyFill="1" applyBorder="1" applyProtection="1"/>
    <xf numFmtId="42" fontId="16" fillId="0" borderId="75" xfId="4" applyNumberFormat="1" applyFont="1" applyFill="1" applyBorder="1" applyProtection="1"/>
    <xf numFmtId="0" fontId="42" fillId="7" borderId="0" xfId="0" quotePrefix="1" applyFont="1" applyFill="1"/>
    <xf numFmtId="0" fontId="4" fillId="7" borderId="0" xfId="0" applyFont="1" applyFill="1" applyAlignment="1">
      <alignment horizontal="right"/>
    </xf>
    <xf numFmtId="0" fontId="8" fillId="0" borderId="0" xfId="1" applyFont="1"/>
    <xf numFmtId="0" fontId="16" fillId="0" borderId="0" xfId="1" applyFont="1"/>
    <xf numFmtId="0" fontId="34" fillId="0" borderId="0" xfId="1" applyFont="1"/>
    <xf numFmtId="42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3" fillId="0" borderId="6" xfId="1" applyFont="1" applyBorder="1" applyAlignment="1">
      <alignment horizontal="left" vertical="center"/>
    </xf>
    <xf numFmtId="0" fontId="41" fillId="0" borderId="0" xfId="1" applyFont="1"/>
    <xf numFmtId="42" fontId="41" fillId="0" borderId="0" xfId="1" applyNumberFormat="1" applyFont="1" applyAlignment="1">
      <alignment horizontal="center"/>
    </xf>
    <xf numFmtId="0" fontId="41" fillId="0" borderId="0" xfId="1" applyFont="1" applyAlignment="1">
      <alignment horizontal="center"/>
    </xf>
    <xf numFmtId="0" fontId="41" fillId="0" borderId="69" xfId="1" applyFont="1" applyBorder="1"/>
    <xf numFmtId="42" fontId="41" fillId="0" borderId="69" xfId="1" applyNumberFormat="1" applyFont="1" applyBorder="1" applyAlignment="1">
      <alignment horizontal="center"/>
    </xf>
    <xf numFmtId="0" fontId="41" fillId="0" borderId="69" xfId="1" applyFont="1" applyBorder="1" applyAlignment="1">
      <alignment horizontal="center"/>
    </xf>
    <xf numFmtId="0" fontId="27" fillId="0" borderId="0" xfId="0" applyFont="1" applyAlignment="1">
      <alignment horizontal="left" vertical="center"/>
    </xf>
    <xf numFmtId="0" fontId="8" fillId="4" borderId="0" xfId="1" applyFont="1" applyFill="1" applyAlignment="1">
      <alignment horizontal="center" wrapText="1"/>
    </xf>
    <xf numFmtId="0" fontId="34" fillId="0" borderId="6" xfId="1" applyFont="1" applyBorder="1" applyAlignment="1">
      <alignment horizontal="center"/>
    </xf>
    <xf numFmtId="42" fontId="34" fillId="0" borderId="6" xfId="5" applyNumberFormat="1" applyFont="1" applyFill="1" applyBorder="1" applyAlignment="1" applyProtection="1">
      <alignment horizontal="center" vertical="center"/>
    </xf>
    <xf numFmtId="0" fontId="11" fillId="0" borderId="0" xfId="1" applyFont="1" applyAlignment="1">
      <alignment horizontal="centerContinuous"/>
    </xf>
    <xf numFmtId="0" fontId="16" fillId="5" borderId="12" xfId="1" applyFont="1" applyFill="1" applyBorder="1"/>
    <xf numFmtId="0" fontId="16" fillId="5" borderId="13" xfId="1" applyFont="1" applyFill="1" applyBorder="1"/>
    <xf numFmtId="0" fontId="8" fillId="5" borderId="13" xfId="1" applyFont="1" applyFill="1" applyBorder="1"/>
    <xf numFmtId="0" fontId="8" fillId="5" borderId="14" xfId="1" applyFont="1" applyFill="1" applyBorder="1"/>
    <xf numFmtId="0" fontId="9" fillId="0" borderId="0" xfId="1" applyFont="1" applyAlignment="1">
      <alignment horizontal="left"/>
    </xf>
    <xf numFmtId="42" fontId="8" fillId="3" borderId="31" xfId="1" applyNumberFormat="1" applyFont="1" applyFill="1" applyBorder="1"/>
    <xf numFmtId="42" fontId="26" fillId="0" borderId="14" xfId="5" applyNumberFormat="1" applyFont="1" applyFill="1" applyBorder="1" applyAlignment="1" applyProtection="1">
      <alignment horizontal="left" vertical="center"/>
    </xf>
    <xf numFmtId="14" fontId="8" fillId="0" borderId="0" xfId="1" applyNumberFormat="1" applyFont="1"/>
    <xf numFmtId="42" fontId="8" fillId="3" borderId="6" xfId="1" applyNumberFormat="1" applyFont="1" applyFill="1" applyBorder="1"/>
    <xf numFmtId="44" fontId="8" fillId="0" borderId="9" xfId="1" applyNumberFormat="1" applyFont="1" applyBorder="1"/>
    <xf numFmtId="0" fontId="26" fillId="0" borderId="32" xfId="1" applyFont="1" applyBorder="1"/>
    <xf numFmtId="44" fontId="8" fillId="0" borderId="0" xfId="1" applyNumberFormat="1" applyFont="1"/>
    <xf numFmtId="0" fontId="18" fillId="0" borderId="0" xfId="1" quotePrefix="1" applyFont="1" applyAlignment="1">
      <alignment horizontal="left" indent="2"/>
    </xf>
    <xf numFmtId="37" fontId="8" fillId="0" borderId="0" xfId="1" applyNumberFormat="1" applyFont="1"/>
    <xf numFmtId="9" fontId="13" fillId="0" borderId="0" xfId="1" applyNumberFormat="1" applyFont="1" applyAlignment="1">
      <alignment horizontal="center"/>
    </xf>
    <xf numFmtId="0" fontId="8" fillId="0" borderId="27" xfId="1" applyFont="1" applyBorder="1" applyAlignment="1">
      <alignment horizontal="centerContinuous"/>
    </xf>
    <xf numFmtId="0" fontId="16" fillId="5" borderId="14" xfId="1" applyFont="1" applyFill="1" applyBorder="1"/>
    <xf numFmtId="0" fontId="7" fillId="0" borderId="0" xfId="1" applyFont="1"/>
    <xf numFmtId="42" fontId="8" fillId="3" borderId="18" xfId="1" applyNumberFormat="1" applyFont="1" applyFill="1" applyBorder="1"/>
    <xf numFmtId="0" fontId="17" fillId="0" borderId="0" xfId="1" quotePrefix="1" applyFont="1" applyAlignment="1">
      <alignment horizontal="left"/>
    </xf>
    <xf numFmtId="9" fontId="13" fillId="0" borderId="0" xfId="1" applyNumberFormat="1" applyFont="1" applyAlignment="1">
      <alignment horizontal="left"/>
    </xf>
    <xf numFmtId="0" fontId="19" fillId="0" borderId="0" xfId="1" quotePrefix="1" applyFont="1" applyAlignment="1">
      <alignment horizontal="left" indent="2"/>
    </xf>
    <xf numFmtId="9" fontId="13" fillId="0" borderId="15" xfId="1" applyNumberFormat="1" applyFont="1" applyBorder="1" applyAlignment="1">
      <alignment horizontal="left"/>
    </xf>
    <xf numFmtId="0" fontId="8" fillId="0" borderId="14" xfId="1" applyFont="1" applyBorder="1" applyAlignment="1">
      <alignment horizontal="centerContinuous"/>
    </xf>
    <xf numFmtId="9" fontId="13" fillId="0" borderId="12" xfId="1" applyNumberFormat="1" applyFont="1" applyBorder="1" applyAlignment="1">
      <alignment horizontal="left"/>
    </xf>
    <xf numFmtId="42" fontId="10" fillId="4" borderId="6" xfId="4" applyNumberFormat="1" applyFont="1" applyFill="1" applyBorder="1" applyProtection="1"/>
    <xf numFmtId="0" fontId="18" fillId="0" borderId="0" xfId="1" applyFont="1" applyAlignment="1">
      <alignment wrapText="1"/>
    </xf>
    <xf numFmtId="0" fontId="8" fillId="0" borderId="27" xfId="1" applyFont="1" applyBorder="1"/>
    <xf numFmtId="0" fontId="18" fillId="0" borderId="0" xfId="1" quotePrefix="1" applyFont="1" applyAlignment="1">
      <alignment horizontal="left"/>
    </xf>
    <xf numFmtId="0" fontId="8" fillId="4" borderId="0" xfId="1" applyFont="1" applyFill="1"/>
    <xf numFmtId="0" fontId="29" fillId="0" borderId="32" xfId="6" applyFont="1" applyBorder="1" applyProtection="1"/>
    <xf numFmtId="170" fontId="6" fillId="0" borderId="0" xfId="3" applyNumberFormat="1" applyFont="1" applyBorder="1" applyAlignment="1" applyProtection="1">
      <alignment horizontal="center"/>
    </xf>
    <xf numFmtId="42" fontId="8" fillId="0" borderId="0" xfId="3" applyNumberFormat="1" applyFont="1" applyBorder="1" applyAlignment="1" applyProtection="1"/>
    <xf numFmtId="0" fontId="11" fillId="0" borderId="32" xfId="1" applyFont="1" applyBorder="1"/>
    <xf numFmtId="44" fontId="13" fillId="0" borderId="9" xfId="1" applyNumberFormat="1" applyFont="1" applyBorder="1" applyAlignment="1">
      <alignment horizontal="left" vertical="center"/>
    </xf>
    <xf numFmtId="170" fontId="26" fillId="0" borderId="32" xfId="3" applyNumberFormat="1" applyFont="1" applyBorder="1" applyAlignment="1" applyProtection="1">
      <alignment horizontal="left"/>
    </xf>
    <xf numFmtId="170" fontId="12" fillId="0" borderId="0" xfId="3" applyNumberFormat="1" applyFont="1" applyBorder="1" applyAlignment="1" applyProtection="1">
      <alignment horizontal="center"/>
    </xf>
    <xf numFmtId="42" fontId="10" fillId="4" borderId="6" xfId="1" applyNumberFormat="1" applyFont="1" applyFill="1" applyBorder="1"/>
    <xf numFmtId="10" fontId="8" fillId="0" borderId="27" xfId="3" applyNumberFormat="1" applyFont="1" applyBorder="1" applyAlignment="1" applyProtection="1"/>
    <xf numFmtId="0" fontId="8" fillId="0" borderId="0" xfId="1" applyFont="1" applyAlignment="1">
      <alignment horizontal="centerContinuous"/>
    </xf>
    <xf numFmtId="0" fontId="6" fillId="0" borderId="0" xfId="1" applyFont="1"/>
    <xf numFmtId="0" fontId="35" fillId="0" borderId="0" xfId="1" quotePrefix="1" applyFont="1"/>
    <xf numFmtId="10" fontId="8" fillId="0" borderId="0" xfId="3" applyNumberFormat="1" applyFont="1" applyBorder="1" applyProtection="1"/>
    <xf numFmtId="42" fontId="33" fillId="3" borderId="18" xfId="1" applyNumberFormat="1" applyFont="1" applyFill="1" applyBorder="1"/>
    <xf numFmtId="10" fontId="8" fillId="0" borderId="27" xfId="3" applyNumberFormat="1" applyFont="1" applyBorder="1" applyProtection="1"/>
    <xf numFmtId="10" fontId="26" fillId="0" borderId="32" xfId="3" applyNumberFormat="1" applyFont="1" applyBorder="1" applyProtection="1"/>
    <xf numFmtId="0" fontId="18" fillId="0" borderId="0" xfId="1" quotePrefix="1" applyFont="1"/>
    <xf numFmtId="0" fontId="26" fillId="0" borderId="14" xfId="1" applyFont="1" applyBorder="1" applyAlignment="1">
      <alignment horizontal="left"/>
    </xf>
    <xf numFmtId="0" fontId="26" fillId="0" borderId="32" xfId="1" applyFont="1" applyBorder="1" applyAlignment="1">
      <alignment horizontal="left"/>
    </xf>
    <xf numFmtId="0" fontId="18" fillId="5" borderId="12" xfId="1" applyFont="1" applyFill="1" applyBorder="1" applyAlignment="1">
      <alignment vertical="center"/>
    </xf>
    <xf numFmtId="0" fontId="18" fillId="5" borderId="14" xfId="1" applyFont="1" applyFill="1" applyBorder="1" applyAlignment="1">
      <alignment vertical="center"/>
    </xf>
    <xf numFmtId="168" fontId="8" fillId="0" borderId="0" xfId="1" applyNumberFormat="1" applyFont="1"/>
    <xf numFmtId="42" fontId="15" fillId="0" borderId="0" xfId="5" applyNumberFormat="1" applyFont="1" applyBorder="1" applyAlignment="1" applyProtection="1"/>
    <xf numFmtId="0" fontId="18" fillId="0" borderId="0" xfId="1" applyFont="1" applyAlignment="1">
      <alignment horizontal="left"/>
    </xf>
    <xf numFmtId="170" fontId="26" fillId="0" borderId="27" xfId="3" applyNumberFormat="1" applyFont="1" applyBorder="1" applyAlignment="1" applyProtection="1">
      <alignment horizontal="left"/>
    </xf>
    <xf numFmtId="0" fontId="19" fillId="5" borderId="6" xfId="1" quotePrefix="1" applyFont="1" applyFill="1" applyBorder="1"/>
    <xf numFmtId="0" fontId="19" fillId="5" borderId="6" xfId="1" applyFont="1" applyFill="1" applyBorder="1"/>
    <xf numFmtId="0" fontId="18" fillId="5" borderId="6" xfId="1" quotePrefix="1" applyFont="1" applyFill="1" applyBorder="1"/>
    <xf numFmtId="169" fontId="13" fillId="0" borderId="14" xfId="2" applyNumberFormat="1" applyFont="1" applyBorder="1" applyAlignment="1" applyProtection="1">
      <alignment vertical="center"/>
    </xf>
    <xf numFmtId="0" fontId="18" fillId="0" borderId="0" xfId="1" applyFont="1"/>
    <xf numFmtId="169" fontId="13" fillId="0" borderId="0" xfId="2" applyNumberFormat="1" applyFont="1" applyBorder="1" applyProtection="1"/>
    <xf numFmtId="0" fontId="11" fillId="0" borderId="0" xfId="1" applyFont="1"/>
    <xf numFmtId="42" fontId="8" fillId="6" borderId="6" xfId="2" applyNumberFormat="1" applyFont="1" applyFill="1" applyBorder="1" applyProtection="1">
      <protection locked="0"/>
    </xf>
    <xf numFmtId="0" fontId="1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34" fillId="4" borderId="37" xfId="1" applyFont="1" applyFill="1" applyBorder="1" applyAlignment="1">
      <alignment horizontal="center" vertical="center"/>
    </xf>
    <xf numFmtId="0" fontId="10" fillId="0" borderId="0" xfId="1" applyFont="1"/>
    <xf numFmtId="0" fontId="34" fillId="0" borderId="9" xfId="1" applyFont="1" applyBorder="1" applyAlignment="1">
      <alignment horizontal="center" vertical="center"/>
    </xf>
    <xf numFmtId="0" fontId="34" fillId="4" borderId="0" xfId="1" applyFont="1" applyFill="1" applyAlignment="1">
      <alignment horizontal="center" vertical="center"/>
    </xf>
    <xf numFmtId="44" fontId="10" fillId="0" borderId="9" xfId="1" applyNumberFormat="1" applyFont="1" applyBorder="1" applyAlignment="1">
      <alignment horizontal="center" vertical="center"/>
    </xf>
    <xf numFmtId="0" fontId="8" fillId="5" borderId="9" xfId="1" applyFont="1" applyFill="1" applyBorder="1"/>
    <xf numFmtId="0" fontId="11" fillId="5" borderId="37" xfId="1" applyFont="1" applyFill="1" applyBorder="1" applyAlignment="1">
      <alignment horizontal="centerContinuous"/>
    </xf>
    <xf numFmtId="0" fontId="11" fillId="5" borderId="0" xfId="1" applyFont="1" applyFill="1" applyAlignment="1">
      <alignment horizontal="centerContinuous"/>
    </xf>
    <xf numFmtId="0" fontId="8" fillId="5" borderId="0" xfId="1" applyFont="1" applyFill="1"/>
    <xf numFmtId="0" fontId="11" fillId="5" borderId="12" xfId="1" applyFont="1" applyFill="1" applyBorder="1" applyAlignment="1">
      <alignment horizontal="centerContinuous"/>
    </xf>
    <xf numFmtId="0" fontId="11" fillId="5" borderId="14" xfId="1" applyFont="1" applyFill="1" applyBorder="1" applyAlignment="1">
      <alignment horizontal="center" vertical="center"/>
    </xf>
    <xf numFmtId="42" fontId="8" fillId="0" borderId="18" xfId="4" applyNumberFormat="1" applyFont="1" applyFill="1" applyBorder="1" applyProtection="1"/>
    <xf numFmtId="42" fontId="8" fillId="4" borderId="0" xfId="4" applyNumberFormat="1" applyFont="1" applyFill="1" applyBorder="1" applyProtection="1"/>
    <xf numFmtId="44" fontId="8" fillId="0" borderId="6" xfId="1" applyNumberFormat="1" applyFont="1" applyBorder="1"/>
    <xf numFmtId="44" fontId="13" fillId="0" borderId="6" xfId="1" applyNumberFormat="1" applyFont="1" applyBorder="1" applyAlignment="1">
      <alignment horizontal="center" vertical="center"/>
    </xf>
    <xf numFmtId="42" fontId="8" fillId="4" borderId="0" xfId="1" applyNumberFormat="1" applyFont="1" applyFill="1"/>
    <xf numFmtId="42" fontId="10" fillId="4" borderId="0" xfId="2" applyNumberFormat="1" applyFont="1" applyFill="1" applyBorder="1" applyProtection="1"/>
    <xf numFmtId="44" fontId="8" fillId="0" borderId="38" xfId="1" applyNumberFormat="1" applyFont="1" applyBorder="1"/>
    <xf numFmtId="44" fontId="8" fillId="4" borderId="6" xfId="1" applyNumberFormat="1" applyFont="1" applyFill="1" applyBorder="1"/>
    <xf numFmtId="42" fontId="8" fillId="0" borderId="0" xfId="4" applyNumberFormat="1" applyFont="1" applyFill="1" applyBorder="1" applyProtection="1"/>
    <xf numFmtId="37" fontId="8" fillId="4" borderId="0" xfId="1" applyNumberFormat="1" applyFont="1" applyFill="1"/>
    <xf numFmtId="44" fontId="8" fillId="0" borderId="13" xfId="1" applyNumberFormat="1" applyFont="1" applyBorder="1" applyAlignment="1">
      <alignment horizontal="center" vertical="center"/>
    </xf>
    <xf numFmtId="0" fontId="8" fillId="4" borderId="21" xfId="1" applyFont="1" applyFill="1" applyBorder="1"/>
    <xf numFmtId="0" fontId="8" fillId="5" borderId="12" xfId="1" applyFont="1" applyFill="1" applyBorder="1"/>
    <xf numFmtId="44" fontId="8" fillId="5" borderId="14" xfId="1" applyNumberFormat="1" applyFont="1" applyFill="1" applyBorder="1" applyAlignment="1">
      <alignment horizontal="center" vertical="center"/>
    </xf>
    <xf numFmtId="0" fontId="7" fillId="0" borderId="17" xfId="1" applyFont="1" applyBorder="1"/>
    <xf numFmtId="42" fontId="8" fillId="4" borderId="21" xfId="4" applyNumberFormat="1" applyFont="1" applyFill="1" applyBorder="1" applyProtection="1"/>
    <xf numFmtId="0" fontId="7" fillId="0" borderId="27" xfId="1" applyFont="1" applyBorder="1"/>
    <xf numFmtId="0" fontId="17" fillId="0" borderId="6" xfId="1" applyFont="1" applyBorder="1" applyAlignment="1">
      <alignment horizontal="left"/>
    </xf>
    <xf numFmtId="42" fontId="10" fillId="4" borderId="21" xfId="4" applyNumberFormat="1" applyFont="1" applyFill="1" applyBorder="1" applyProtection="1"/>
    <xf numFmtId="44" fontId="10" fillId="0" borderId="14" xfId="1" applyNumberFormat="1" applyFont="1" applyBorder="1"/>
    <xf numFmtId="44" fontId="10" fillId="0" borderId="6" xfId="1" applyNumberFormat="1" applyFont="1" applyBorder="1"/>
    <xf numFmtId="44" fontId="10" fillId="4" borderId="6" xfId="1" applyNumberFormat="1" applyFont="1" applyFill="1" applyBorder="1"/>
    <xf numFmtId="44" fontId="11" fillId="0" borderId="6" xfId="1" applyNumberFormat="1" applyFont="1" applyBorder="1" applyAlignment="1">
      <alignment horizontal="center" vertical="center"/>
    </xf>
    <xf numFmtId="42" fontId="8" fillId="0" borderId="6" xfId="4" applyNumberFormat="1" applyFont="1" applyFill="1" applyBorder="1" applyProtection="1"/>
    <xf numFmtId="44" fontId="8" fillId="0" borderId="14" xfId="1" applyNumberFormat="1" applyFont="1" applyBorder="1"/>
    <xf numFmtId="44" fontId="8" fillId="4" borderId="14" xfId="1" applyNumberFormat="1" applyFont="1" applyFill="1" applyBorder="1"/>
    <xf numFmtId="44" fontId="10" fillId="4" borderId="14" xfId="1" applyNumberFormat="1" applyFont="1" applyFill="1" applyBorder="1"/>
    <xf numFmtId="0" fontId="17" fillId="0" borderId="17" xfId="1" applyFont="1" applyBorder="1" applyAlignment="1">
      <alignment horizontal="left"/>
    </xf>
    <xf numFmtId="42" fontId="8" fillId="4" borderId="21" xfId="1" applyNumberFormat="1" applyFont="1" applyFill="1" applyBorder="1"/>
    <xf numFmtId="42" fontId="10" fillId="4" borderId="21" xfId="1" applyNumberFormat="1" applyFont="1" applyFill="1" applyBorder="1"/>
    <xf numFmtId="42" fontId="8" fillId="0" borderId="13" xfId="4" applyNumberFormat="1" applyFont="1" applyFill="1" applyBorder="1" applyProtection="1"/>
    <xf numFmtId="0" fontId="8" fillId="5" borderId="16" xfId="1" applyFont="1" applyFill="1" applyBorder="1"/>
    <xf numFmtId="0" fontId="11" fillId="5" borderId="16" xfId="1" applyFont="1" applyFill="1" applyBorder="1" applyAlignment="1">
      <alignment horizontal="centerContinuous"/>
    </xf>
    <xf numFmtId="0" fontId="8" fillId="5" borderId="15" xfId="1" applyFont="1" applyFill="1" applyBorder="1"/>
    <xf numFmtId="42" fontId="33" fillId="4" borderId="21" xfId="4" applyNumberFormat="1" applyFont="1" applyFill="1" applyBorder="1" applyProtection="1"/>
    <xf numFmtId="42" fontId="8" fillId="4" borderId="0" xfId="2" applyNumberFormat="1" applyFont="1" applyFill="1" applyBorder="1" applyProtection="1"/>
    <xf numFmtId="44" fontId="13" fillId="0" borderId="13" xfId="1" applyNumberFormat="1" applyFont="1" applyBorder="1" applyAlignment="1">
      <alignment horizontal="center" vertical="center"/>
    </xf>
    <xf numFmtId="0" fontId="8" fillId="5" borderId="16" xfId="1" applyFont="1" applyFill="1" applyBorder="1" applyAlignment="1">
      <alignment horizontal="centerContinuous"/>
    </xf>
    <xf numFmtId="44" fontId="13" fillId="5" borderId="14" xfId="1" applyNumberFormat="1" applyFont="1" applyFill="1" applyBorder="1" applyAlignment="1">
      <alignment horizontal="center" vertical="center"/>
    </xf>
    <xf numFmtId="0" fontId="10" fillId="4" borderId="0" xfId="4" applyNumberFormat="1" applyFont="1" applyFill="1" applyBorder="1" applyProtection="1"/>
    <xf numFmtId="0" fontId="10" fillId="4" borderId="21" xfId="4" applyNumberFormat="1" applyFont="1" applyFill="1" applyBorder="1" applyProtection="1"/>
    <xf numFmtId="44" fontId="8" fillId="0" borderId="32" xfId="4" applyNumberFormat="1" applyFont="1" applyFill="1" applyBorder="1" applyProtection="1"/>
    <xf numFmtId="44" fontId="10" fillId="4" borderId="32" xfId="4" applyNumberFormat="1" applyFont="1" applyFill="1" applyBorder="1" applyProtection="1"/>
    <xf numFmtId="44" fontId="8" fillId="0" borderId="32" xfId="1" applyNumberFormat="1" applyFont="1" applyBorder="1"/>
    <xf numFmtId="44" fontId="10" fillId="4" borderId="32" xfId="1" applyNumberFormat="1" applyFont="1" applyFill="1" applyBorder="1"/>
    <xf numFmtId="0" fontId="18" fillId="0" borderId="9" xfId="1" applyFont="1" applyBorder="1" applyAlignment="1">
      <alignment horizontal="left"/>
    </xf>
    <xf numFmtId="42" fontId="8" fillId="0" borderId="9" xfId="4" applyNumberFormat="1" applyFont="1" applyFill="1" applyBorder="1" applyProtection="1"/>
    <xf numFmtId="42" fontId="10" fillId="4" borderId="0" xfId="4" applyNumberFormat="1" applyFont="1" applyFill="1" applyBorder="1" applyProtection="1"/>
    <xf numFmtId="170" fontId="6" fillId="0" borderId="0" xfId="3" applyNumberFormat="1" applyFont="1" applyAlignment="1" applyProtection="1">
      <alignment horizontal="center"/>
    </xf>
    <xf numFmtId="44" fontId="13" fillId="0" borderId="16" xfId="1" applyNumberFormat="1" applyFont="1" applyBorder="1" applyAlignment="1">
      <alignment horizontal="center" vertical="center"/>
    </xf>
    <xf numFmtId="0" fontId="16" fillId="5" borderId="6" xfId="1" applyFont="1" applyFill="1" applyBorder="1"/>
    <xf numFmtId="42" fontId="15" fillId="0" borderId="0" xfId="5" applyNumberFormat="1" applyFont="1" applyBorder="1" applyProtection="1"/>
    <xf numFmtId="44" fontId="13" fillId="0" borderId="0" xfId="1" applyNumberFormat="1" applyFont="1" applyAlignment="1">
      <alignment horizontal="center" vertical="center"/>
    </xf>
    <xf numFmtId="0" fontId="19" fillId="5" borderId="6" xfId="1" applyFont="1" applyFill="1" applyBorder="1" applyAlignment="1">
      <alignment horizontal="left"/>
    </xf>
    <xf numFmtId="0" fontId="18" fillId="5" borderId="6" xfId="1" applyFont="1" applyFill="1" applyBorder="1" applyAlignment="1">
      <alignment horizontal="left" vertical="center"/>
    </xf>
    <xf numFmtId="0" fontId="8" fillId="0" borderId="0" xfId="4" applyNumberFormat="1" applyFont="1" applyFill="1" applyBorder="1" applyProtection="1"/>
    <xf numFmtId="170" fontId="6" fillId="5" borderId="13" xfId="3" applyNumberFormat="1" applyFont="1" applyFill="1" applyBorder="1" applyAlignment="1" applyProtection="1">
      <alignment horizontal="center"/>
    </xf>
    <xf numFmtId="44" fontId="8" fillId="2" borderId="32" xfId="4" applyNumberFormat="1" applyFont="1" applyFill="1" applyBorder="1" applyProtection="1">
      <protection locked="0"/>
    </xf>
    <xf numFmtId="44" fontId="8" fillId="2" borderId="18" xfId="4" applyNumberFormat="1" applyFont="1" applyFill="1" applyBorder="1" applyProtection="1">
      <protection locked="0"/>
    </xf>
    <xf numFmtId="0" fontId="2" fillId="0" borderId="0" xfId="1" applyFont="1"/>
    <xf numFmtId="0" fontId="22" fillId="0" borderId="0" xfId="1" applyFont="1"/>
    <xf numFmtId="0" fontId="2" fillId="0" borderId="0" xfId="1" applyFont="1" applyAlignment="1">
      <alignment horizontal="center" vertical="center"/>
    </xf>
    <xf numFmtId="0" fontId="1" fillId="0" borderId="0" xfId="1"/>
    <xf numFmtId="0" fontId="43" fillId="7" borderId="0" xfId="0" applyFont="1" applyFill="1" applyAlignment="1">
      <alignment horizontal="left"/>
    </xf>
    <xf numFmtId="0" fontId="17" fillId="0" borderId="6" xfId="0" applyFont="1" applyBorder="1"/>
    <xf numFmtId="0" fontId="17" fillId="4" borderId="6" xfId="0" applyFont="1" applyFill="1" applyBorder="1"/>
    <xf numFmtId="0" fontId="16" fillId="4" borderId="29" xfId="0" applyFont="1" applyFill="1" applyBorder="1"/>
    <xf numFmtId="42" fontId="7" fillId="0" borderId="29" xfId="0" applyNumberFormat="1" applyFont="1" applyBorder="1"/>
    <xf numFmtId="5" fontId="7" fillId="0" borderId="0" xfId="0" applyNumberFormat="1" applyFont="1"/>
    <xf numFmtId="5" fontId="7" fillId="4" borderId="0" xfId="0" applyNumberFormat="1" applyFont="1" applyFill="1"/>
    <xf numFmtId="0" fontId="16" fillId="0" borderId="0" xfId="1" applyFont="1" applyAlignment="1">
      <alignment horizontal="center"/>
    </xf>
    <xf numFmtId="0" fontId="16" fillId="0" borderId="0" xfId="1" applyFont="1" applyAlignment="1">
      <alignment horizontal="center" wrapText="1"/>
    </xf>
    <xf numFmtId="6" fontId="17" fillId="4" borderId="17" xfId="1" applyNumberFormat="1" applyFont="1" applyFill="1" applyBorder="1" applyAlignment="1">
      <alignment horizontal="center"/>
    </xf>
    <xf numFmtId="6" fontId="17" fillId="4" borderId="29" xfId="1" applyNumberFormat="1" applyFont="1" applyFill="1" applyBorder="1" applyAlignment="1">
      <alignment horizontal="center"/>
    </xf>
    <xf numFmtId="6" fontId="16" fillId="0" borderId="18" xfId="1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6" fillId="0" borderId="16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indent="1"/>
    </xf>
    <xf numFmtId="0" fontId="24" fillId="0" borderId="54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49" fontId="0" fillId="0" borderId="0" xfId="0" applyNumberFormat="1"/>
    <xf numFmtId="0" fontId="17" fillId="0" borderId="55" xfId="0" applyFont="1" applyBorder="1"/>
    <xf numFmtId="0" fontId="17" fillId="0" borderId="56" xfId="0" applyFont="1" applyBorder="1"/>
    <xf numFmtId="42" fontId="7" fillId="0" borderId="56" xfId="0" applyNumberFormat="1" applyFont="1" applyBorder="1"/>
    <xf numFmtId="42" fontId="7" fillId="0" borderId="0" xfId="0" applyNumberFormat="1" applyFont="1"/>
    <xf numFmtId="42" fontId="24" fillId="0" borderId="65" xfId="0" applyNumberFormat="1" applyFont="1" applyBorder="1"/>
    <xf numFmtId="42" fontId="24" fillId="0" borderId="57" xfId="0" applyNumberFormat="1" applyFont="1" applyBorder="1"/>
    <xf numFmtId="0" fontId="17" fillId="0" borderId="58" xfId="0" applyFont="1" applyBorder="1"/>
    <xf numFmtId="0" fontId="17" fillId="0" borderId="59" xfId="0" applyFont="1" applyBorder="1"/>
    <xf numFmtId="1" fontId="7" fillId="4" borderId="59" xfId="0" applyNumberFormat="1" applyFont="1" applyFill="1" applyBorder="1" applyAlignment="1">
      <alignment horizontal="center"/>
    </xf>
    <xf numFmtId="42" fontId="7" fillId="0" borderId="59" xfId="0" applyNumberFormat="1" applyFont="1" applyBorder="1"/>
    <xf numFmtId="42" fontId="24" fillId="0" borderId="58" xfId="0" applyNumberFormat="1" applyFont="1" applyBorder="1"/>
    <xf numFmtId="42" fontId="24" fillId="0" borderId="60" xfId="0" applyNumberFormat="1" applyFont="1" applyBorder="1"/>
    <xf numFmtId="0" fontId="17" fillId="0" borderId="63" xfId="0" applyFont="1" applyBorder="1"/>
    <xf numFmtId="0" fontId="17" fillId="0" borderId="18" xfId="0" applyFont="1" applyBorder="1"/>
    <xf numFmtId="42" fontId="7" fillId="0" borderId="18" xfId="0" applyNumberFormat="1" applyFont="1" applyBorder="1"/>
    <xf numFmtId="42" fontId="24" fillId="0" borderId="66" xfId="0" applyNumberFormat="1" applyFont="1" applyBorder="1"/>
    <xf numFmtId="42" fontId="24" fillId="0" borderId="64" xfId="0" applyNumberFormat="1" applyFont="1" applyBorder="1"/>
    <xf numFmtId="0" fontId="17" fillId="0" borderId="63" xfId="1" applyFont="1" applyBorder="1"/>
    <xf numFmtId="0" fontId="17" fillId="0" borderId="61" xfId="1" applyFont="1" applyBorder="1"/>
    <xf numFmtId="0" fontId="17" fillId="0" borderId="29" xfId="0" applyFont="1" applyBorder="1"/>
    <xf numFmtId="1" fontId="7" fillId="4" borderId="29" xfId="0" applyNumberFormat="1" applyFont="1" applyFill="1" applyBorder="1" applyAlignment="1">
      <alignment horizontal="center"/>
    </xf>
    <xf numFmtId="42" fontId="24" fillId="0" borderId="61" xfId="0" applyNumberFormat="1" applyFont="1" applyBorder="1"/>
    <xf numFmtId="42" fontId="24" fillId="0" borderId="62" xfId="0" applyNumberFormat="1" applyFont="1" applyBorder="1"/>
    <xf numFmtId="49" fontId="7" fillId="0" borderId="67" xfId="0" applyNumberFormat="1" applyFont="1" applyBorder="1"/>
    <xf numFmtId="0" fontId="39" fillId="0" borderId="0" xfId="0" applyFont="1"/>
    <xf numFmtId="0" fontId="40" fillId="0" borderId="0" xfId="0" applyFont="1"/>
    <xf numFmtId="0" fontId="38" fillId="0" borderId="0" xfId="0" applyFont="1"/>
    <xf numFmtId="42" fontId="7" fillId="0" borderId="0" xfId="0" applyNumberFormat="1" applyFont="1" applyAlignment="1">
      <alignment horizontal="center" vertical="center"/>
    </xf>
    <xf numFmtId="0" fontId="7" fillId="0" borderId="68" xfId="0" applyFont="1" applyBorder="1"/>
    <xf numFmtId="42" fontId="24" fillId="0" borderId="0" xfId="0" applyNumberFormat="1" applyFont="1"/>
    <xf numFmtId="0" fontId="17" fillId="0" borderId="55" xfId="1" applyFont="1" applyBorder="1"/>
    <xf numFmtId="42" fontId="7" fillId="0" borderId="13" xfId="0" applyNumberFormat="1" applyFont="1" applyBorder="1"/>
    <xf numFmtId="42" fontId="7" fillId="0" borderId="16" xfId="0" applyNumberFormat="1" applyFont="1" applyBorder="1"/>
    <xf numFmtId="0" fontId="21" fillId="0" borderId="0" xfId="0" applyFont="1"/>
    <xf numFmtId="0" fontId="4" fillId="0" borderId="0" xfId="0" applyFont="1"/>
    <xf numFmtId="0" fontId="30" fillId="0" borderId="0" xfId="0" applyFont="1"/>
    <xf numFmtId="42" fontId="0" fillId="0" borderId="0" xfId="0" applyNumberFormat="1" applyAlignment="1">
      <alignment horizontal="center" vertical="center"/>
    </xf>
    <xf numFmtId="0" fontId="43" fillId="7" borderId="0" xfId="0" applyFont="1" applyFill="1"/>
    <xf numFmtId="0" fontId="5" fillId="7" borderId="0" xfId="0" applyFont="1" applyFill="1" applyAlignment="1">
      <alignment horizontal="left"/>
    </xf>
    <xf numFmtId="0" fontId="20" fillId="7" borderId="0" xfId="1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2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28" fillId="0" borderId="6" xfId="6" applyBorder="1" applyAlignment="1" applyProtection="1">
      <alignment horizontal="left" vertical="center"/>
    </xf>
    <xf numFmtId="0" fontId="0" fillId="0" borderId="6" xfId="0" applyBorder="1" applyAlignment="1">
      <alignment horizontal="left" vertical="center"/>
    </xf>
    <xf numFmtId="0" fontId="28" fillId="0" borderId="0" xfId="6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3" fontId="0" fillId="0" borderId="6" xfId="0" applyNumberFormat="1" applyBorder="1" applyAlignment="1">
      <alignment horizontal="right"/>
    </xf>
    <xf numFmtId="0" fontId="0" fillId="0" borderId="0" xfId="0" applyAlignment="1">
      <alignment horizontal="right"/>
    </xf>
    <xf numFmtId="9" fontId="0" fillId="0" borderId="6" xfId="0" applyNumberFormat="1" applyBorder="1"/>
    <xf numFmtId="0" fontId="0" fillId="0" borderId="29" xfId="0" applyBorder="1" applyAlignment="1">
      <alignment horizontal="left" vertical="center"/>
    </xf>
    <xf numFmtId="14" fontId="0" fillId="0" borderId="12" xfId="0" applyNumberFormat="1" applyBorder="1" applyAlignment="1">
      <alignment horizontal="left" vertical="center"/>
    </xf>
    <xf numFmtId="14" fontId="0" fillId="0" borderId="14" xfId="0" applyNumberFormat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6" xfId="0" applyBorder="1"/>
    <xf numFmtId="2" fontId="0" fillId="0" borderId="6" xfId="0" applyNumberFormat="1" applyBorder="1" applyAlignment="1">
      <alignment horizontal="center"/>
    </xf>
    <xf numFmtId="42" fontId="0" fillId="0" borderId="6" xfId="0" applyNumberFormat="1" applyBorder="1" applyAlignment="1">
      <alignment horizontal="center"/>
    </xf>
    <xf numFmtId="42" fontId="0" fillId="0" borderId="12" xfId="0" applyNumberFormat="1" applyBorder="1" applyAlignment="1">
      <alignment horizontal="center"/>
    </xf>
    <xf numFmtId="42" fontId="0" fillId="0" borderId="0" xfId="0" applyNumberFormat="1" applyAlignment="1">
      <alignment horizontal="center"/>
    </xf>
    <xf numFmtId="0" fontId="4" fillId="0" borderId="12" xfId="0" applyFont="1" applyBorder="1" applyAlignment="1">
      <alignment horizontal="left"/>
    </xf>
    <xf numFmtId="0" fontId="0" fillId="0" borderId="14" xfId="0" applyBorder="1" applyAlignment="1">
      <alignment horizontal="left" vertical="center"/>
    </xf>
    <xf numFmtId="171" fontId="30" fillId="0" borderId="13" xfId="0" applyNumberFormat="1" applyFont="1" applyBorder="1" applyAlignment="1">
      <alignment horizontal="center"/>
    </xf>
    <xf numFmtId="171" fontId="30" fillId="0" borderId="14" xfId="0" applyNumberFormat="1" applyFont="1" applyBorder="1" applyAlignment="1">
      <alignment horizontal="center"/>
    </xf>
    <xf numFmtId="171" fontId="0" fillId="0" borderId="0" xfId="0" applyNumberForma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71" fontId="4" fillId="0" borderId="0" xfId="0" applyNumberFormat="1" applyFont="1" applyAlignment="1">
      <alignment horizontal="center" vertical="center"/>
    </xf>
    <xf numFmtId="1" fontId="39" fillId="2" borderId="56" xfId="0" applyNumberFormat="1" applyFont="1" applyFill="1" applyBorder="1" applyAlignment="1" applyProtection="1">
      <alignment horizontal="center"/>
      <protection locked="0"/>
    </xf>
    <xf numFmtId="1" fontId="39" fillId="2" borderId="59" xfId="0" applyNumberFormat="1" applyFont="1" applyFill="1" applyBorder="1" applyAlignment="1" applyProtection="1">
      <alignment horizontal="center"/>
      <protection locked="0"/>
    </xf>
    <xf numFmtId="1" fontId="39" fillId="2" borderId="18" xfId="0" applyNumberFormat="1" applyFont="1" applyFill="1" applyBorder="1" applyAlignment="1" applyProtection="1">
      <alignment horizontal="center"/>
      <protection locked="0"/>
    </xf>
    <xf numFmtId="1" fontId="39" fillId="2" borderId="29" xfId="0" applyNumberFormat="1" applyFont="1" applyFill="1" applyBorder="1" applyAlignment="1" applyProtection="1">
      <alignment horizontal="center"/>
      <protection locked="0"/>
    </xf>
    <xf numFmtId="1" fontId="7" fillId="2" borderId="56" xfId="0" applyNumberFormat="1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42" fontId="7" fillId="2" borderId="56" xfId="0" applyNumberFormat="1" applyFont="1" applyFill="1" applyBorder="1" applyAlignment="1" applyProtection="1">
      <alignment horizontal="center" vertical="center"/>
      <protection locked="0"/>
    </xf>
    <xf numFmtId="1" fontId="7" fillId="2" borderId="59" xfId="0" applyNumberFormat="1" applyFont="1" applyFill="1" applyBorder="1" applyAlignment="1" applyProtection="1">
      <alignment horizontal="center"/>
      <protection locked="0"/>
    </xf>
    <xf numFmtId="42" fontId="7" fillId="2" borderId="59" xfId="0" applyNumberFormat="1" applyFont="1" applyFill="1" applyBorder="1" applyAlignment="1" applyProtection="1">
      <alignment horizontal="center" vertical="center"/>
      <protection locked="0"/>
    </xf>
    <xf numFmtId="4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29" xfId="0" applyNumberFormat="1" applyFont="1" applyFill="1" applyBorder="1" applyAlignment="1" applyProtection="1">
      <alignment horizontal="center"/>
      <protection locked="0"/>
    </xf>
    <xf numFmtId="42" fontId="7" fillId="2" borderId="29" xfId="0" applyNumberFormat="1" applyFont="1" applyFill="1" applyBorder="1" applyAlignment="1" applyProtection="1">
      <alignment horizontal="center" vertical="center"/>
      <protection locked="0"/>
    </xf>
    <xf numFmtId="9" fontId="4" fillId="2" borderId="6" xfId="0" applyNumberFormat="1" applyFont="1" applyFill="1" applyBorder="1" applyAlignment="1" applyProtection="1">
      <alignment horizontal="left"/>
      <protection locked="0"/>
    </xf>
    <xf numFmtId="171" fontId="4" fillId="2" borderId="6" xfId="0" applyNumberFormat="1" applyFont="1" applyFill="1" applyBorder="1" applyAlignment="1" applyProtection="1">
      <alignment horizontal="center" vertical="center"/>
      <protection locked="0"/>
    </xf>
    <xf numFmtId="171" fontId="4" fillId="2" borderId="14" xfId="0" applyNumberFormat="1" applyFont="1" applyFill="1" applyBorder="1" applyAlignment="1" applyProtection="1">
      <alignment horizontal="center" vertical="center"/>
      <protection locked="0"/>
    </xf>
    <xf numFmtId="17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39" fillId="7" borderId="0" xfId="0" quotePrefix="1" applyFont="1" applyFill="1" applyAlignment="1">
      <alignment horizontal="left"/>
    </xf>
    <xf numFmtId="0" fontId="5" fillId="7" borderId="0" xfId="0" applyFont="1" applyFill="1" applyAlignment="1">
      <alignment horizontal="center"/>
    </xf>
    <xf numFmtId="0" fontId="36" fillId="0" borderId="0" xfId="1" applyFont="1" applyAlignment="1">
      <alignment horizontal="left"/>
    </xf>
    <xf numFmtId="44" fontId="0" fillId="0" borderId="6" xfId="0" applyNumberFormat="1" applyBorder="1"/>
    <xf numFmtId="0" fontId="36" fillId="0" borderId="13" xfId="1" applyFont="1" applyBorder="1"/>
    <xf numFmtId="0" fontId="36" fillId="0" borderId="14" xfId="1" applyFont="1" applyBorder="1"/>
    <xf numFmtId="0" fontId="17" fillId="0" borderId="15" xfId="1" applyFont="1" applyBorder="1" applyAlignment="1">
      <alignment horizontal="left"/>
    </xf>
    <xf numFmtId="44" fontId="0" fillId="0" borderId="18" xfId="0" applyNumberFormat="1" applyBorder="1"/>
    <xf numFmtId="42" fontId="0" fillId="0" borderId="18" xfId="0" applyNumberFormat="1" applyBorder="1"/>
    <xf numFmtId="0" fontId="17" fillId="0" borderId="11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44" fontId="0" fillId="0" borderId="29" xfId="0" applyNumberFormat="1" applyBorder="1"/>
    <xf numFmtId="10" fontId="36" fillId="0" borderId="13" xfId="1" applyNumberFormat="1" applyFont="1" applyBorder="1"/>
    <xf numFmtId="0" fontId="0" fillId="0" borderId="18" xfId="0" applyBorder="1"/>
    <xf numFmtId="0" fontId="17" fillId="0" borderId="31" xfId="1" applyFont="1" applyBorder="1" applyAlignment="1">
      <alignment horizontal="left"/>
    </xf>
    <xf numFmtId="0" fontId="17" fillId="0" borderId="32" xfId="1" applyFont="1" applyBorder="1" applyAlignment="1">
      <alignment horizontal="left"/>
    </xf>
    <xf numFmtId="0" fontId="5" fillId="7" borderId="0" xfId="0" quotePrefix="1" applyFont="1" applyFill="1" applyAlignment="1">
      <alignment horizontal="center"/>
    </xf>
    <xf numFmtId="8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 wrapText="1"/>
    </xf>
    <xf numFmtId="44" fontId="0" fillId="0" borderId="14" xfId="2" applyFont="1" applyFill="1" applyBorder="1" applyAlignment="1" applyProtection="1">
      <alignment horizontal="center" vertical="center" wrapText="1"/>
    </xf>
    <xf numFmtId="10" fontId="0" fillId="4" borderId="6" xfId="0" applyNumberFormat="1" applyFill="1" applyBorder="1" applyAlignment="1">
      <alignment horizontal="center" vertical="center" wrapText="1"/>
    </xf>
    <xf numFmtId="10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0" fontId="0" fillId="2" borderId="29" xfId="0" applyNumberFormat="1" applyFill="1" applyBorder="1" applyProtection="1">
      <protection locked="0"/>
    </xf>
    <xf numFmtId="0" fontId="0" fillId="2" borderId="29" xfId="0" applyFill="1" applyBorder="1" applyProtection="1">
      <protection locked="0"/>
    </xf>
    <xf numFmtId="10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0" xfId="1" applyFont="1"/>
    <xf numFmtId="0" fontId="5" fillId="7" borderId="0" xfId="0" quotePrefix="1" applyFont="1" applyFill="1" applyAlignment="1">
      <alignment horizontal="left"/>
    </xf>
    <xf numFmtId="0" fontId="17" fillId="4" borderId="2" xfId="1" applyFont="1" applyFill="1" applyBorder="1"/>
    <xf numFmtId="0" fontId="17" fillId="0" borderId="0" xfId="1" applyFont="1" applyAlignment="1">
      <alignment horizontal="centerContinuous"/>
    </xf>
    <xf numFmtId="10" fontId="17" fillId="0" borderId="4" xfId="3" applyNumberFormat="1" applyFont="1" applyBorder="1" applyProtection="1"/>
    <xf numFmtId="166" fontId="17" fillId="0" borderId="0" xfId="4" applyNumberFormat="1" applyFont="1" applyBorder="1" applyProtection="1"/>
    <xf numFmtId="10" fontId="17" fillId="0" borderId="7" xfId="3" applyNumberFormat="1" applyFont="1" applyBorder="1" applyProtection="1"/>
    <xf numFmtId="0" fontId="17" fillId="0" borderId="8" xfId="1" applyFont="1" applyBorder="1"/>
    <xf numFmtId="167" fontId="17" fillId="0" borderId="0" xfId="4" applyNumberFormat="1" applyFont="1" applyProtection="1"/>
    <xf numFmtId="10" fontId="17" fillId="0" borderId="0" xfId="3" applyNumberFormat="1" applyFont="1" applyProtection="1"/>
    <xf numFmtId="0" fontId="17" fillId="0" borderId="0" xfId="1" applyFont="1" applyAlignment="1">
      <alignment horizontal="right"/>
    </xf>
    <xf numFmtId="0" fontId="44" fillId="0" borderId="0" xfId="1" applyFont="1" applyAlignment="1">
      <alignment horizontal="right"/>
    </xf>
    <xf numFmtId="6" fontId="45" fillId="0" borderId="0" xfId="1" applyNumberFormat="1" applyFont="1"/>
    <xf numFmtId="166" fontId="17" fillId="0" borderId="0" xfId="4" applyNumberFormat="1" applyFont="1" applyProtection="1"/>
    <xf numFmtId="0" fontId="16" fillId="5" borderId="22" xfId="1" applyFont="1" applyFill="1" applyBorder="1" applyAlignment="1">
      <alignment horizontal="center"/>
    </xf>
    <xf numFmtId="0" fontId="16" fillId="5" borderId="23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17" fillId="0" borderId="4" xfId="1" quotePrefix="1" applyFont="1" applyBorder="1" applyAlignment="1">
      <alignment horizontal="left"/>
    </xf>
    <xf numFmtId="42" fontId="17" fillId="0" borderId="18" xfId="4" applyNumberFormat="1" applyFont="1" applyBorder="1" applyProtection="1"/>
    <xf numFmtId="168" fontId="2" fillId="0" borderId="0" xfId="1" applyNumberFormat="1" applyFont="1"/>
    <xf numFmtId="168" fontId="16" fillId="0" borderId="0" xfId="1" applyNumberFormat="1" applyFont="1"/>
    <xf numFmtId="168" fontId="17" fillId="0" borderId="4" xfId="1" quotePrefix="1" applyNumberFormat="1" applyFont="1" applyBorder="1" applyAlignment="1">
      <alignment horizontal="left"/>
    </xf>
    <xf numFmtId="168" fontId="17" fillId="0" borderId="0" xfId="1" applyNumberFormat="1" applyFont="1"/>
    <xf numFmtId="167" fontId="17" fillId="0" borderId="0" xfId="4" applyNumberFormat="1" applyFont="1" applyFill="1" applyBorder="1" applyProtection="1"/>
    <xf numFmtId="167" fontId="17" fillId="0" borderId="5" xfId="4" applyNumberFormat="1" applyFont="1" applyFill="1" applyBorder="1" applyProtection="1"/>
    <xf numFmtId="0" fontId="16" fillId="0" borderId="4" xfId="1" quotePrefix="1" applyFont="1" applyBorder="1" applyAlignment="1">
      <alignment horizontal="left"/>
    </xf>
    <xf numFmtId="0" fontId="19" fillId="0" borderId="4" xfId="1" quotePrefix="1" applyFont="1" applyBorder="1" applyAlignment="1">
      <alignment horizontal="right"/>
    </xf>
    <xf numFmtId="0" fontId="19" fillId="0" borderId="0" xfId="1" applyFont="1" applyAlignment="1">
      <alignment horizontal="right"/>
    </xf>
    <xf numFmtId="166" fontId="17" fillId="0" borderId="8" xfId="4" applyNumberFormat="1" applyFont="1" applyFill="1" applyBorder="1" applyProtection="1"/>
    <xf numFmtId="0" fontId="17" fillId="0" borderId="4" xfId="1" quotePrefix="1" applyFont="1" applyBorder="1" applyAlignment="1">
      <alignment horizontal="left" indent="1"/>
    </xf>
    <xf numFmtId="42" fontId="17" fillId="0" borderId="19" xfId="4" applyNumberFormat="1" applyFont="1" applyBorder="1" applyProtection="1"/>
    <xf numFmtId="42" fontId="17" fillId="0" borderId="26" xfId="4" applyNumberFormat="1" applyFont="1" applyBorder="1" applyProtection="1"/>
    <xf numFmtId="0" fontId="17" fillId="0" borderId="4" xfId="1" applyFont="1" applyBorder="1" applyAlignment="1">
      <alignment horizontal="left" indent="1"/>
    </xf>
    <xf numFmtId="42" fontId="17" fillId="0" borderId="6" xfId="4" applyNumberFormat="1" applyFont="1" applyBorder="1" applyProtection="1"/>
    <xf numFmtId="42" fontId="17" fillId="0" borderId="24" xfId="4" applyNumberFormat="1" applyFont="1" applyBorder="1" applyProtection="1"/>
    <xf numFmtId="0" fontId="16" fillId="0" borderId="7" xfId="1" applyFont="1" applyBorder="1" applyAlignment="1">
      <alignment horizontal="left"/>
    </xf>
    <xf numFmtId="167" fontId="17" fillId="0" borderId="0" xfId="1" applyNumberFormat="1" applyFont="1"/>
    <xf numFmtId="167" fontId="17" fillId="0" borderId="0" xfId="4" applyNumberFormat="1" applyFont="1" applyFill="1" applyProtection="1"/>
    <xf numFmtId="0" fontId="36" fillId="4" borderId="1" xfId="1" quotePrefix="1" applyFont="1" applyFill="1" applyBorder="1" applyAlignment="1">
      <alignment horizontal="left"/>
    </xf>
    <xf numFmtId="167" fontId="17" fillId="0" borderId="30" xfId="4" applyNumberFormat="1" applyFont="1" applyFill="1" applyBorder="1" applyProtection="1"/>
    <xf numFmtId="0" fontId="8" fillId="0" borderId="30" xfId="1" applyFont="1" applyBorder="1"/>
    <xf numFmtId="167" fontId="17" fillId="0" borderId="36" xfId="4" applyNumberFormat="1" applyFont="1" applyFill="1" applyBorder="1" applyProtection="1"/>
    <xf numFmtId="166" fontId="17" fillId="0" borderId="4" xfId="4" applyNumberFormat="1" applyFont="1" applyBorder="1" applyProtection="1"/>
    <xf numFmtId="0" fontId="17" fillId="0" borderId="4" xfId="1" applyFont="1" applyBorder="1" applyAlignment="1">
      <alignment horizontal="left"/>
    </xf>
    <xf numFmtId="42" fontId="16" fillId="0" borderId="20" xfId="4" applyNumberFormat="1" applyFont="1" applyBorder="1" applyProtection="1"/>
    <xf numFmtId="42" fontId="16" fillId="0" borderId="25" xfId="4" applyNumberFormat="1" applyFont="1" applyBorder="1" applyProtection="1"/>
    <xf numFmtId="37" fontId="17" fillId="0" borderId="0" xfId="4" applyNumberFormat="1" applyFont="1" applyFill="1" applyBorder="1" applyProtection="1"/>
    <xf numFmtId="166" fontId="17" fillId="0" borderId="0" xfId="4" applyNumberFormat="1" applyFont="1" applyFill="1" applyProtection="1"/>
    <xf numFmtId="37" fontId="17" fillId="0" borderId="30" xfId="4" applyNumberFormat="1" applyFont="1" applyFill="1" applyBorder="1" applyProtection="1"/>
    <xf numFmtId="37" fontId="17" fillId="0" borderId="2" xfId="4" applyNumberFormat="1" applyFont="1" applyFill="1" applyBorder="1" applyProtection="1"/>
    <xf numFmtId="166" fontId="17" fillId="0" borderId="2" xfId="4" applyNumberFormat="1" applyFont="1" applyFill="1" applyBorder="1" applyProtection="1"/>
    <xf numFmtId="37" fontId="17" fillId="0" borderId="3" xfId="4" applyNumberFormat="1" applyFont="1" applyFill="1" applyBorder="1" applyProtection="1"/>
    <xf numFmtId="0" fontId="36" fillId="4" borderId="7" xfId="1" applyFont="1" applyFill="1" applyBorder="1" applyAlignment="1">
      <alignment horizontal="left"/>
    </xf>
    <xf numFmtId="0" fontId="36" fillId="4" borderId="8" xfId="1" applyFont="1" applyFill="1" applyBorder="1" applyAlignment="1">
      <alignment horizontal="left"/>
    </xf>
    <xf numFmtId="42" fontId="16" fillId="0" borderId="20" xfId="4" applyNumberFormat="1" applyFont="1" applyFill="1" applyBorder="1" applyAlignment="1" applyProtection="1">
      <alignment vertical="center"/>
    </xf>
    <xf numFmtId="42" fontId="16" fillId="0" borderId="20" xfId="4" applyNumberFormat="1" applyFont="1" applyBorder="1" applyAlignment="1" applyProtection="1">
      <alignment vertical="center"/>
    </xf>
    <xf numFmtId="42" fontId="16" fillId="0" borderId="25" xfId="4" applyNumberFormat="1" applyFont="1" applyFill="1" applyBorder="1" applyAlignment="1" applyProtection="1">
      <alignment vertical="center"/>
    </xf>
    <xf numFmtId="0" fontId="17" fillId="0" borderId="1" xfId="1" applyFont="1" applyBorder="1" applyAlignment="1">
      <alignment horizontal="left" indent="1"/>
    </xf>
    <xf numFmtId="0" fontId="17" fillId="0" borderId="2" xfId="1" applyFont="1" applyBorder="1"/>
    <xf numFmtId="42" fontId="17" fillId="0" borderId="71" xfId="4" applyNumberFormat="1" applyFont="1" applyFill="1" applyBorder="1" applyProtection="1"/>
    <xf numFmtId="0" fontId="16" fillId="0" borderId="4" xfId="1" applyFont="1" applyBorder="1" applyAlignment="1">
      <alignment horizontal="left" indent="1"/>
    </xf>
    <xf numFmtId="42" fontId="17" fillId="4" borderId="6" xfId="4" applyNumberFormat="1" applyFont="1" applyFill="1" applyBorder="1" applyProtection="1"/>
    <xf numFmtId="42" fontId="17" fillId="4" borderId="24" xfId="4" applyNumberFormat="1" applyFont="1" applyFill="1" applyBorder="1" applyProtection="1"/>
    <xf numFmtId="0" fontId="16" fillId="0" borderId="4" xfId="1" applyFont="1" applyBorder="1" applyAlignment="1">
      <alignment horizontal="left" vertical="center" indent="1"/>
    </xf>
    <xf numFmtId="0" fontId="17" fillId="0" borderId="0" xfId="1" applyFont="1" applyAlignment="1">
      <alignment vertical="center"/>
    </xf>
    <xf numFmtId="2" fontId="17" fillId="0" borderId="73" xfId="1" applyNumberFormat="1" applyFont="1" applyBorder="1" applyAlignment="1">
      <alignment vertical="center"/>
    </xf>
    <xf numFmtId="0" fontId="17" fillId="0" borderId="4" xfId="1" applyFont="1" applyBorder="1" applyAlignment="1">
      <alignment horizontal="left" vertical="center" indent="1"/>
    </xf>
    <xf numFmtId="42" fontId="17" fillId="0" borderId="6" xfId="4" applyNumberFormat="1" applyFont="1" applyBorder="1" applyAlignment="1" applyProtection="1">
      <alignment vertical="center"/>
    </xf>
    <xf numFmtId="42" fontId="17" fillId="0" borderId="24" xfId="4" applyNumberFormat="1" applyFont="1" applyBorder="1" applyAlignment="1" applyProtection="1">
      <alignment vertical="center"/>
    </xf>
    <xf numFmtId="42" fontId="17" fillId="0" borderId="73" xfId="1" applyNumberFormat="1" applyFont="1" applyBorder="1" applyAlignment="1">
      <alignment vertical="center"/>
    </xf>
    <xf numFmtId="42" fontId="17" fillId="0" borderId="29" xfId="1" applyNumberFormat="1" applyFont="1" applyBorder="1" applyAlignment="1">
      <alignment vertical="center"/>
    </xf>
    <xf numFmtId="42" fontId="17" fillId="0" borderId="35" xfId="1" applyNumberFormat="1" applyFont="1" applyBorder="1" applyAlignment="1">
      <alignment vertical="center"/>
    </xf>
    <xf numFmtId="0" fontId="17" fillId="0" borderId="7" xfId="1" applyFont="1" applyBorder="1" applyAlignment="1">
      <alignment horizontal="left" indent="1"/>
    </xf>
    <xf numFmtId="42" fontId="17" fillId="0" borderId="74" xfId="1" applyNumberFormat="1" applyFont="1" applyBorder="1"/>
    <xf numFmtId="42" fontId="17" fillId="0" borderId="34" xfId="1" applyNumberFormat="1" applyFont="1" applyBorder="1"/>
    <xf numFmtId="42" fontId="17" fillId="0" borderId="20" xfId="1" applyNumberFormat="1" applyFont="1" applyBorder="1"/>
    <xf numFmtId="42" fontId="17" fillId="0" borderId="25" xfId="1" applyNumberFormat="1" applyFont="1" applyBorder="1"/>
    <xf numFmtId="166" fontId="2" fillId="0" borderId="0" xfId="4" applyNumberFormat="1" applyFont="1" applyProtection="1"/>
    <xf numFmtId="0" fontId="17" fillId="4" borderId="30" xfId="1" applyFont="1" applyFill="1" applyBorder="1"/>
    <xf numFmtId="0" fontId="17" fillId="4" borderId="36" xfId="1" applyFont="1" applyFill="1" applyBorder="1"/>
    <xf numFmtId="10" fontId="17" fillId="0" borderId="0" xfId="3" applyNumberFormat="1" applyFont="1" applyBorder="1" applyProtection="1"/>
    <xf numFmtId="164" fontId="17" fillId="4" borderId="0" xfId="3" applyNumberFormat="1" applyFont="1" applyFill="1" applyBorder="1" applyAlignment="1" applyProtection="1">
      <alignment horizontal="center"/>
      <protection locked="0"/>
    </xf>
    <xf numFmtId="0" fontId="17" fillId="0" borderId="30" xfId="1" applyFont="1" applyBorder="1"/>
    <xf numFmtId="164" fontId="17" fillId="4" borderId="36" xfId="3" applyNumberFormat="1" applyFont="1" applyFill="1" applyBorder="1" applyAlignment="1" applyProtection="1">
      <alignment horizontal="center"/>
      <protection locked="0"/>
    </xf>
    <xf numFmtId="164" fontId="17" fillId="2" borderId="24" xfId="3" applyNumberFormat="1" applyFont="1" applyFill="1" applyBorder="1" applyAlignment="1" applyProtection="1">
      <alignment horizontal="center"/>
      <protection locked="0"/>
    </xf>
    <xf numFmtId="164" fontId="17" fillId="2" borderId="25" xfId="3" applyNumberFormat="1" applyFont="1" applyFill="1" applyBorder="1" applyAlignment="1" applyProtection="1">
      <alignment horizontal="center"/>
      <protection locked="0"/>
    </xf>
    <xf numFmtId="0" fontId="16" fillId="4" borderId="76" xfId="1" applyFont="1" applyFill="1" applyBorder="1" applyAlignment="1">
      <alignment horizontal="left" vertical="center"/>
    </xf>
    <xf numFmtId="42" fontId="16" fillId="0" borderId="75" xfId="4" applyNumberFormat="1" applyFont="1" applyBorder="1"/>
    <xf numFmtId="42" fontId="16" fillId="0" borderId="78" xfId="4" applyNumberFormat="1" applyFont="1" applyBorder="1"/>
    <xf numFmtId="42" fontId="16" fillId="0" borderId="77" xfId="4" applyNumberFormat="1" applyFont="1" applyFill="1" applyBorder="1" applyProtection="1"/>
    <xf numFmtId="0" fontId="29" fillId="0" borderId="32" xfId="6" applyFont="1" applyBorder="1"/>
    <xf numFmtId="42" fontId="7" fillId="0" borderId="29" xfId="0" applyNumberFormat="1" applyFont="1" applyBorder="1" applyAlignment="1">
      <alignment horizontal="right"/>
    </xf>
    <xf numFmtId="10" fontId="8" fillId="4" borderId="0" xfId="2" applyNumberFormat="1" applyFont="1" applyFill="1" applyBorder="1" applyProtection="1"/>
    <xf numFmtId="42" fontId="0" fillId="4" borderId="6" xfId="0" applyNumberFormat="1" applyFill="1" applyBorder="1" applyAlignment="1">
      <alignment horizontal="center" vertical="center" wrapText="1"/>
    </xf>
    <xf numFmtId="10" fontId="8" fillId="4" borderId="0" xfId="2" applyNumberFormat="1" applyFont="1" applyFill="1" applyBorder="1" applyAlignment="1" applyProtection="1">
      <alignment horizontal="center" vertical="center"/>
    </xf>
    <xf numFmtId="10" fontId="8" fillId="2" borderId="6" xfId="2" quotePrefix="1" applyNumberFormat="1" applyFont="1" applyFill="1" applyBorder="1" applyAlignment="1" applyProtection="1">
      <alignment horizontal="center" vertical="center"/>
      <protection locked="0"/>
    </xf>
    <xf numFmtId="10" fontId="8" fillId="2" borderId="6" xfId="2" applyNumberFormat="1" applyFont="1" applyFill="1" applyBorder="1" applyAlignment="1" applyProtection="1">
      <alignment horizontal="center" vertical="center"/>
      <protection locked="0"/>
    </xf>
    <xf numFmtId="10" fontId="8" fillId="2" borderId="12" xfId="2" applyNumberFormat="1" applyFont="1" applyFill="1" applyBorder="1" applyAlignment="1" applyProtection="1">
      <alignment horizontal="center" vertical="center"/>
      <protection locked="0"/>
    </xf>
    <xf numFmtId="10" fontId="8" fillId="2" borderId="31" xfId="2" applyNumberFormat="1" applyFont="1" applyFill="1" applyBorder="1" applyAlignment="1" applyProtection="1">
      <alignment horizontal="center" vertical="center"/>
      <protection locked="0"/>
    </xf>
    <xf numFmtId="10" fontId="8" fillId="0" borderId="13" xfId="2" applyNumberFormat="1" applyFont="1" applyBorder="1" applyProtection="1"/>
    <xf numFmtId="10" fontId="8" fillId="4" borderId="13" xfId="2" applyNumberFormat="1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46" fillId="0" borderId="0" xfId="1" applyFont="1" applyAlignment="1">
      <alignment horizontal="left"/>
    </xf>
    <xf numFmtId="174" fontId="0" fillId="4" borderId="0" xfId="0" applyNumberFormat="1" applyFill="1"/>
    <xf numFmtId="173" fontId="41" fillId="0" borderId="0" xfId="1" applyNumberFormat="1" applyFont="1" applyAlignment="1">
      <alignment horizontal="center"/>
    </xf>
    <xf numFmtId="42" fontId="8" fillId="3" borderId="6" xfId="2" applyNumberFormat="1" applyFont="1" applyFill="1" applyBorder="1" applyProtection="1">
      <protection locked="0"/>
    </xf>
    <xf numFmtId="42" fontId="8" fillId="3" borderId="29" xfId="2" applyNumberFormat="1" applyFont="1" applyFill="1" applyBorder="1" applyProtection="1">
      <protection locked="0"/>
    </xf>
    <xf numFmtId="42" fontId="10" fillId="3" borderId="28" xfId="2" applyNumberFormat="1" applyFont="1" applyFill="1" applyBorder="1" applyAlignment="1" applyProtection="1">
      <alignment vertical="center"/>
    </xf>
    <xf numFmtId="42" fontId="8" fillId="3" borderId="18" xfId="2" applyNumberFormat="1" applyFont="1" applyFill="1" applyBorder="1" applyProtection="1">
      <protection locked="0"/>
    </xf>
    <xf numFmtId="42" fontId="8" fillId="6" borderId="29" xfId="2" applyNumberFormat="1" applyFont="1" applyFill="1" applyBorder="1" applyProtection="1">
      <protection locked="0"/>
    </xf>
    <xf numFmtId="42" fontId="8" fillId="6" borderId="41" xfId="2" applyNumberFormat="1" applyFont="1" applyFill="1" applyBorder="1" applyProtection="1">
      <protection locked="0"/>
    </xf>
    <xf numFmtId="0" fontId="17" fillId="0" borderId="40" xfId="1" applyFont="1" applyBorder="1"/>
    <xf numFmtId="171" fontId="8" fillId="0" borderId="40" xfId="2" applyNumberFormat="1" applyFont="1" applyFill="1" applyBorder="1" applyProtection="1"/>
    <xf numFmtId="10" fontId="8" fillId="0" borderId="13" xfId="2" applyNumberFormat="1" applyFont="1" applyFill="1" applyBorder="1" applyProtection="1"/>
    <xf numFmtId="42" fontId="8" fillId="0" borderId="0" xfId="1" applyNumberFormat="1" applyFont="1"/>
    <xf numFmtId="42" fontId="10" fillId="0" borderId="6" xfId="2" applyNumberFormat="1" applyFont="1" applyFill="1" applyBorder="1" applyProtection="1"/>
    <xf numFmtId="42" fontId="10" fillId="0" borderId="18" xfId="4" applyNumberFormat="1" applyFont="1" applyFill="1" applyBorder="1" applyProtection="1"/>
    <xf numFmtId="0" fontId="18" fillId="4" borderId="79" xfId="1" quotePrefix="1" applyFont="1" applyFill="1" applyBorder="1" applyAlignment="1">
      <alignment horizontal="center" vertical="center"/>
    </xf>
    <xf numFmtId="0" fontId="18" fillId="4" borderId="80" xfId="1" applyFont="1" applyFill="1" applyBorder="1" applyAlignment="1">
      <alignment horizontal="center" vertical="center"/>
    </xf>
    <xf numFmtId="49" fontId="4" fillId="4" borderId="0" xfId="0" applyNumberFormat="1" applyFont="1" applyFill="1" applyAlignment="1">
      <alignment horizontal="right"/>
    </xf>
    <xf numFmtId="172" fontId="4" fillId="0" borderId="6" xfId="0" applyNumberFormat="1" applyFont="1" applyBorder="1"/>
    <xf numFmtId="49" fontId="0" fillId="4" borderId="0" xfId="0" quotePrefix="1" applyNumberFormat="1" applyFill="1" applyAlignment="1">
      <alignment horizontal="right"/>
    </xf>
    <xf numFmtId="0" fontId="17" fillId="0" borderId="16" xfId="1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17" fillId="0" borderId="15" xfId="1" applyFont="1" applyBorder="1" applyAlignment="1">
      <alignment horizontal="center" vertical="center"/>
    </xf>
    <xf numFmtId="0" fontId="28" fillId="0" borderId="0" xfId="6"/>
    <xf numFmtId="0" fontId="4" fillId="0" borderId="0" xfId="0" applyFont="1" applyAlignment="1">
      <alignment horizontal="center" vertical="center"/>
    </xf>
    <xf numFmtId="169" fontId="7" fillId="0" borderId="6" xfId="0" applyNumberFormat="1" applyFont="1" applyBorder="1" applyAlignment="1">
      <alignment horizontal="right"/>
    </xf>
    <xf numFmtId="0" fontId="47" fillId="0" borderId="0" xfId="1" applyFont="1" applyAlignment="1">
      <alignment horizontal="left"/>
    </xf>
    <xf numFmtId="0" fontId="34" fillId="0" borderId="6" xfId="1" applyFont="1" applyBorder="1"/>
    <xf numFmtId="42" fontId="8" fillId="5" borderId="6" xfId="1" applyNumberFormat="1" applyFont="1" applyFill="1" applyBorder="1"/>
    <xf numFmtId="1" fontId="0" fillId="0" borderId="6" xfId="0" applyNumberFormat="1" applyBorder="1"/>
    <xf numFmtId="42" fontId="8" fillId="3" borderId="6" xfId="2" applyNumberFormat="1" applyFont="1" applyFill="1" applyBorder="1" applyProtection="1"/>
    <xf numFmtId="42" fontId="8" fillId="3" borderId="29" xfId="2" applyNumberFormat="1" applyFont="1" applyFill="1" applyBorder="1" applyProtection="1"/>
    <xf numFmtId="42" fontId="0" fillId="0" borderId="11" xfId="0" applyNumberFormat="1" applyBorder="1" applyAlignment="1">
      <alignment horizontal="center"/>
    </xf>
    <xf numFmtId="42" fontId="17" fillId="4" borderId="18" xfId="4" applyNumberFormat="1" applyFont="1" applyFill="1" applyBorder="1" applyProtection="1"/>
    <xf numFmtId="0" fontId="16" fillId="0" borderId="45" xfId="1" applyFont="1" applyBorder="1" applyAlignment="1">
      <alignment horizontal="left" vertical="center"/>
    </xf>
    <xf numFmtId="0" fontId="16" fillId="0" borderId="46" xfId="1" applyFont="1" applyBorder="1" applyAlignment="1">
      <alignment horizontal="left" vertical="center"/>
    </xf>
    <xf numFmtId="0" fontId="19" fillId="4" borderId="0" xfId="1" quotePrefix="1" applyFont="1" applyFill="1" applyAlignment="1">
      <alignment horizontal="left" indent="2"/>
    </xf>
    <xf numFmtId="0" fontId="18" fillId="4" borderId="0" xfId="1" quotePrefix="1" applyFont="1" applyFill="1" applyAlignment="1">
      <alignment horizontal="left" indent="2"/>
    </xf>
    <xf numFmtId="169" fontId="13" fillId="0" borderId="6" xfId="2" applyNumberFormat="1" applyFont="1" applyBorder="1" applyAlignment="1" applyProtection="1">
      <alignment vertical="center"/>
    </xf>
    <xf numFmtId="49" fontId="7" fillId="0" borderId="0" xfId="0" applyNumberFormat="1" applyFont="1" applyAlignment="1">
      <alignment horizontal="center" vertical="center"/>
    </xf>
    <xf numFmtId="0" fontId="16" fillId="0" borderId="29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 wrapText="1"/>
    </xf>
    <xf numFmtId="0" fontId="17" fillId="0" borderId="85" xfId="0" applyFont="1" applyBorder="1"/>
    <xf numFmtId="0" fontId="17" fillId="0" borderId="19" xfId="0" applyFont="1" applyBorder="1"/>
    <xf numFmtId="1" fontId="39" fillId="2" borderId="19" xfId="0" applyNumberFormat="1" applyFont="1" applyFill="1" applyBorder="1" applyAlignment="1" applyProtection="1">
      <alignment horizontal="center"/>
      <protection locked="0"/>
    </xf>
    <xf numFmtId="1" fontId="7" fillId="2" borderId="19" xfId="0" applyNumberFormat="1" applyFont="1" applyFill="1" applyBorder="1" applyAlignment="1" applyProtection="1">
      <alignment horizontal="center"/>
      <protection locked="0"/>
    </xf>
    <xf numFmtId="42" fontId="7" fillId="2" borderId="19" xfId="0" applyNumberFormat="1" applyFont="1" applyFill="1" applyBorder="1" applyAlignment="1" applyProtection="1">
      <alignment horizontal="center" vertical="center"/>
      <protection locked="0"/>
    </xf>
    <xf numFmtId="42" fontId="7" fillId="0" borderId="19" xfId="0" applyNumberFormat="1" applyFont="1" applyBorder="1"/>
    <xf numFmtId="42" fontId="7" fillId="0" borderId="26" xfId="0" applyNumberFormat="1" applyFont="1" applyBorder="1"/>
    <xf numFmtId="42" fontId="7" fillId="0" borderId="86" xfId="0" applyNumberFormat="1" applyFont="1" applyBorder="1"/>
    <xf numFmtId="42" fontId="7" fillId="0" borderId="87" xfId="0" applyNumberFormat="1" applyFont="1" applyBorder="1"/>
    <xf numFmtId="42" fontId="7" fillId="0" borderId="35" xfId="0" applyNumberFormat="1" applyFont="1" applyBorder="1"/>
    <xf numFmtId="42" fontId="7" fillId="0" borderId="88" xfId="0" applyNumberFormat="1" applyFont="1" applyBorder="1"/>
    <xf numFmtId="0" fontId="17" fillId="0" borderId="90" xfId="0" applyFont="1" applyBorder="1"/>
    <xf numFmtId="0" fontId="17" fillId="0" borderId="20" xfId="0" applyFont="1" applyBorder="1"/>
    <xf numFmtId="1" fontId="39" fillId="2" borderId="20" xfId="0" applyNumberFormat="1" applyFont="1" applyFill="1" applyBorder="1" applyAlignment="1" applyProtection="1">
      <alignment horizontal="center"/>
      <protection locked="0"/>
    </xf>
    <xf numFmtId="1" fontId="7" fillId="4" borderId="20" xfId="0" applyNumberFormat="1" applyFont="1" applyFill="1" applyBorder="1" applyAlignment="1">
      <alignment horizontal="center"/>
    </xf>
    <xf numFmtId="1" fontId="7" fillId="2" borderId="20" xfId="0" applyNumberFormat="1" applyFont="1" applyFill="1" applyBorder="1" applyAlignment="1" applyProtection="1">
      <alignment horizontal="center"/>
      <protection locked="0"/>
    </xf>
    <xf numFmtId="42" fontId="7" fillId="2" borderId="20" xfId="0" applyNumberFormat="1" applyFont="1" applyFill="1" applyBorder="1" applyAlignment="1" applyProtection="1">
      <alignment horizontal="center" vertical="center"/>
      <protection locked="0"/>
    </xf>
    <xf numFmtId="42" fontId="7" fillId="0" borderId="20" xfId="0" applyNumberFormat="1" applyFont="1" applyBorder="1"/>
    <xf numFmtId="42" fontId="7" fillId="0" borderId="25" xfId="0" applyNumberFormat="1" applyFont="1" applyBorder="1"/>
    <xf numFmtId="42" fontId="10" fillId="3" borderId="81" xfId="2" applyNumberFormat="1" applyFont="1" applyFill="1" applyBorder="1" applyAlignment="1" applyProtection="1">
      <alignment vertical="center"/>
    </xf>
    <xf numFmtId="42" fontId="10" fillId="5" borderId="6" xfId="1" applyNumberFormat="1" applyFont="1" applyFill="1" applyBorder="1"/>
    <xf numFmtId="42" fontId="8" fillId="0" borderId="6" xfId="2" applyNumberFormat="1" applyFont="1" applyFill="1" applyBorder="1" applyProtection="1">
      <protection locked="0"/>
    </xf>
    <xf numFmtId="42" fontId="8" fillId="0" borderId="6" xfId="1" applyNumberFormat="1" applyFont="1" applyBorder="1"/>
    <xf numFmtId="42" fontId="16" fillId="0" borderId="93" xfId="4" applyNumberFormat="1" applyFont="1" applyFill="1" applyBorder="1" applyAlignment="1" applyProtection="1">
      <alignment vertical="center"/>
    </xf>
    <xf numFmtId="42" fontId="16" fillId="0" borderId="93" xfId="4" applyNumberFormat="1" applyFont="1" applyBorder="1" applyAlignment="1" applyProtection="1">
      <alignment vertical="center"/>
    </xf>
    <xf numFmtId="42" fontId="16" fillId="0" borderId="94" xfId="4" applyNumberFormat="1" applyFont="1" applyFill="1" applyBorder="1" applyAlignment="1" applyProtection="1">
      <alignment vertical="center"/>
    </xf>
    <xf numFmtId="167" fontId="17" fillId="0" borderId="2" xfId="4" applyNumberFormat="1" applyFont="1" applyFill="1" applyBorder="1" applyProtection="1"/>
    <xf numFmtId="166" fontId="17" fillId="0" borderId="1" xfId="4" applyNumberFormat="1" applyFont="1" applyBorder="1" applyProtection="1"/>
    <xf numFmtId="166" fontId="17" fillId="0" borderId="2" xfId="4" applyNumberFormat="1" applyFont="1" applyBorder="1" applyProtection="1"/>
    <xf numFmtId="42" fontId="17" fillId="4" borderId="19" xfId="4" applyNumberFormat="1" applyFont="1" applyFill="1" applyBorder="1" applyProtection="1"/>
    <xf numFmtId="42" fontId="17" fillId="4" borderId="26" xfId="4" applyNumberFormat="1" applyFont="1" applyFill="1" applyBorder="1" applyProtection="1"/>
    <xf numFmtId="42" fontId="8" fillId="0" borderId="14" xfId="4" applyNumberFormat="1" applyFont="1" applyFill="1" applyBorder="1" applyProtection="1"/>
    <xf numFmtId="42" fontId="8" fillId="0" borderId="12" xfId="4" applyNumberFormat="1" applyFont="1" applyFill="1" applyBorder="1" applyProtection="1"/>
    <xf numFmtId="42" fontId="10" fillId="0" borderId="6" xfId="4" applyNumberFormat="1" applyFont="1" applyFill="1" applyBorder="1" applyProtection="1"/>
    <xf numFmtId="42" fontId="10" fillId="0" borderId="12" xfId="4" applyNumberFormat="1" applyFont="1" applyFill="1" applyBorder="1" applyProtection="1"/>
    <xf numFmtId="42" fontId="8" fillId="2" borderId="6" xfId="2" applyNumberFormat="1" applyFont="1" applyFill="1" applyBorder="1" applyProtection="1"/>
    <xf numFmtId="42" fontId="8" fillId="6" borderId="6" xfId="2" applyNumberFormat="1" applyFont="1" applyFill="1" applyBorder="1" applyProtection="1"/>
    <xf numFmtId="42" fontId="8" fillId="2" borderId="29" xfId="2" applyNumberFormat="1" applyFont="1" applyFill="1" applyBorder="1" applyProtection="1"/>
    <xf numFmtId="42" fontId="8" fillId="6" borderId="29" xfId="2" applyNumberFormat="1" applyFont="1" applyFill="1" applyBorder="1" applyProtection="1"/>
    <xf numFmtId="42" fontId="8" fillId="0" borderId="13" xfId="2" applyNumberFormat="1" applyFont="1" applyFill="1" applyBorder="1" applyProtection="1"/>
    <xf numFmtId="0" fontId="19" fillId="2" borderId="0" xfId="1" applyFont="1" applyFill="1"/>
    <xf numFmtId="42" fontId="8" fillId="2" borderId="18" xfId="2" applyNumberFormat="1" applyFont="1" applyFill="1" applyBorder="1" applyProtection="1"/>
    <xf numFmtId="42" fontId="8" fillId="6" borderId="18" xfId="2" applyNumberFormat="1" applyFont="1" applyFill="1" applyBorder="1" applyProtection="1"/>
    <xf numFmtId="42" fontId="8" fillId="2" borderId="28" xfId="2" applyNumberFormat="1" applyFont="1" applyFill="1" applyBorder="1" applyProtection="1"/>
    <xf numFmtId="42" fontId="8" fillId="6" borderId="28" xfId="2" applyNumberFormat="1" applyFont="1" applyFill="1" applyBorder="1" applyProtection="1"/>
    <xf numFmtId="42" fontId="8" fillId="3" borderId="28" xfId="2" applyNumberFormat="1" applyFont="1" applyFill="1" applyBorder="1" applyProtection="1"/>
    <xf numFmtId="42" fontId="8" fillId="0" borderId="9" xfId="2" applyNumberFormat="1" applyFont="1" applyFill="1" applyBorder="1" applyProtection="1"/>
    <xf numFmtId="42" fontId="8" fillId="0" borderId="18" xfId="2" applyNumberFormat="1" applyFont="1" applyFill="1" applyBorder="1" applyAlignment="1" applyProtection="1">
      <alignment horizontal="center" vertical="center"/>
    </xf>
    <xf numFmtId="42" fontId="8" fillId="2" borderId="6" xfId="4" applyNumberFormat="1" applyFont="1" applyFill="1" applyBorder="1" applyProtection="1"/>
    <xf numFmtId="42" fontId="8" fillId="6" borderId="18" xfId="4" applyNumberFormat="1" applyFont="1" applyFill="1" applyBorder="1" applyProtection="1"/>
    <xf numFmtId="42" fontId="8" fillId="3" borderId="18" xfId="4" applyNumberFormat="1" applyFont="1" applyFill="1" applyBorder="1" applyProtection="1"/>
    <xf numFmtId="42" fontId="8" fillId="2" borderId="18" xfId="4" applyNumberFormat="1" applyFont="1" applyFill="1" applyBorder="1" applyProtection="1"/>
    <xf numFmtId="42" fontId="8" fillId="0" borderId="21" xfId="4" applyNumberFormat="1" applyFont="1" applyFill="1" applyBorder="1" applyProtection="1"/>
    <xf numFmtId="0" fontId="17" fillId="2" borderId="6" xfId="1" quotePrefix="1" applyFont="1" applyFill="1" applyBorder="1" applyAlignment="1">
      <alignment horizontal="left"/>
    </xf>
    <xf numFmtId="42" fontId="8" fillId="2" borderId="21" xfId="4" applyNumberFormat="1" applyFont="1" applyFill="1" applyBorder="1" applyProtection="1"/>
    <xf numFmtId="42" fontId="8" fillId="6" borderId="21" xfId="4" applyNumberFormat="1" applyFont="1" applyFill="1" applyBorder="1" applyProtection="1"/>
    <xf numFmtId="42" fontId="8" fillId="3" borderId="21" xfId="4" applyNumberFormat="1" applyFont="1" applyFill="1" applyBorder="1" applyProtection="1"/>
    <xf numFmtId="0" fontId="17" fillId="2" borderId="6" xfId="1" applyFont="1" applyFill="1" applyBorder="1"/>
    <xf numFmtId="0" fontId="17" fillId="2" borderId="6" xfId="1" applyFont="1" applyFill="1" applyBorder="1" applyAlignment="1">
      <alignment horizontal="left"/>
    </xf>
    <xf numFmtId="164" fontId="17" fillId="2" borderId="24" xfId="3" applyNumberFormat="1" applyFont="1" applyFill="1" applyBorder="1" applyAlignment="1" applyProtection="1">
      <alignment horizontal="center"/>
    </xf>
    <xf numFmtId="164" fontId="17" fillId="2" borderId="25" xfId="3" applyNumberFormat="1" applyFont="1" applyFill="1" applyBorder="1" applyAlignment="1" applyProtection="1">
      <alignment horizontal="center"/>
    </xf>
    <xf numFmtId="164" fontId="17" fillId="4" borderId="0" xfId="3" applyNumberFormat="1" applyFont="1" applyFill="1" applyBorder="1" applyAlignment="1" applyProtection="1">
      <alignment horizontal="center"/>
    </xf>
    <xf numFmtId="164" fontId="17" fillId="4" borderId="36" xfId="3" applyNumberFormat="1" applyFont="1" applyFill="1" applyBorder="1" applyAlignment="1" applyProtection="1">
      <alignment horizontal="center"/>
    </xf>
    <xf numFmtId="0" fontId="16" fillId="5" borderId="75" xfId="1" applyFont="1" applyFill="1" applyBorder="1" applyAlignment="1">
      <alignment horizontal="center"/>
    </xf>
    <xf numFmtId="0" fontId="16" fillId="5" borderId="93" xfId="1" applyFont="1" applyFill="1" applyBorder="1" applyAlignment="1">
      <alignment horizontal="center"/>
    </xf>
    <xf numFmtId="0" fontId="16" fillId="5" borderId="94" xfId="1" applyFont="1" applyFill="1" applyBorder="1" applyAlignment="1">
      <alignment horizontal="center"/>
    </xf>
    <xf numFmtId="42" fontId="16" fillId="0" borderId="75" xfId="4" applyNumberFormat="1" applyFont="1" applyBorder="1" applyProtection="1"/>
    <xf numFmtId="42" fontId="16" fillId="0" borderId="77" xfId="4" applyNumberFormat="1" applyFont="1" applyBorder="1" applyProtection="1"/>
    <xf numFmtId="42" fontId="17" fillId="2" borderId="71" xfId="4" applyNumberFormat="1" applyFont="1" applyFill="1" applyBorder="1" applyProtection="1"/>
    <xf numFmtId="42" fontId="17" fillId="2" borderId="72" xfId="4" applyNumberFormat="1" applyFont="1" applyFill="1" applyBorder="1" applyProtection="1"/>
    <xf numFmtId="0" fontId="8" fillId="0" borderId="2" xfId="1" applyFont="1" applyBorder="1"/>
    <xf numFmtId="42" fontId="17" fillId="2" borderId="6" xfId="4" applyNumberFormat="1" applyFont="1" applyFill="1" applyBorder="1" applyProtection="1"/>
    <xf numFmtId="0" fontId="36" fillId="4" borderId="78" xfId="1" applyFont="1" applyFill="1" applyBorder="1" applyAlignment="1">
      <alignment horizontal="left"/>
    </xf>
    <xf numFmtId="0" fontId="36" fillId="4" borderId="92" xfId="1" applyFont="1" applyFill="1" applyBorder="1" applyAlignment="1">
      <alignment horizontal="left"/>
    </xf>
    <xf numFmtId="2" fontId="17" fillId="0" borderId="91" xfId="1" applyNumberFormat="1" applyFont="1" applyBorder="1" applyAlignment="1">
      <alignment vertical="center"/>
    </xf>
    <xf numFmtId="42" fontId="17" fillId="2" borderId="72" xfId="4" applyNumberFormat="1" applyFont="1" applyFill="1" applyBorder="1" applyAlignment="1" applyProtection="1">
      <alignment vertical="center"/>
    </xf>
    <xf numFmtId="42" fontId="17" fillId="2" borderId="73" xfId="4" applyNumberFormat="1" applyFont="1" applyFill="1" applyBorder="1" applyAlignment="1" applyProtection="1">
      <alignment vertical="center"/>
    </xf>
    <xf numFmtId="0" fontId="17" fillId="0" borderId="0" xfId="1" applyFont="1" applyAlignment="1">
      <alignment horizontal="left" vertical="top"/>
    </xf>
    <xf numFmtId="42" fontId="17" fillId="0" borderId="72" xfId="4" applyNumberFormat="1" applyFont="1" applyFill="1" applyBorder="1" applyProtection="1"/>
    <xf numFmtId="42" fontId="17" fillId="0" borderId="72" xfId="4" applyNumberFormat="1" applyFont="1" applyFill="1" applyBorder="1" applyAlignment="1" applyProtection="1">
      <alignment vertical="center"/>
    </xf>
    <xf numFmtId="42" fontId="17" fillId="0" borderId="73" xfId="4" applyNumberFormat="1" applyFont="1" applyFill="1" applyBorder="1" applyAlignment="1" applyProtection="1">
      <alignment vertical="center"/>
    </xf>
    <xf numFmtId="0" fontId="42" fillId="7" borderId="0" xfId="0" quotePrefix="1" applyFont="1" applyFill="1" applyAlignment="1">
      <alignment horizontal="left"/>
    </xf>
    <xf numFmtId="0" fontId="0" fillId="4" borderId="6" xfId="0" applyFill="1" applyBorder="1"/>
    <xf numFmtId="0" fontId="7" fillId="4" borderId="0" xfId="0" applyFont="1" applyFill="1"/>
    <xf numFmtId="0" fontId="7" fillId="7" borderId="0" xfId="0" applyFont="1" applyFill="1"/>
    <xf numFmtId="0" fontId="39" fillId="4" borderId="0" xfId="0" applyFont="1" applyFill="1" applyAlignment="1">
      <alignment horizontal="right"/>
    </xf>
    <xf numFmtId="1" fontId="7" fillId="4" borderId="6" xfId="0" applyNumberFormat="1" applyFont="1" applyFill="1" applyBorder="1"/>
    <xf numFmtId="0" fontId="38" fillId="4" borderId="0" xfId="0" applyFont="1" applyFill="1"/>
    <xf numFmtId="3" fontId="7" fillId="4" borderId="21" xfId="0" applyNumberFormat="1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3" fontId="7" fillId="4" borderId="6" xfId="0" applyNumberFormat="1" applyFont="1" applyFill="1" applyBorder="1" applyAlignment="1">
      <alignment horizontal="center"/>
    </xf>
    <xf numFmtId="0" fontId="39" fillId="4" borderId="0" xfId="0" applyFont="1" applyFill="1"/>
    <xf numFmtId="49" fontId="7" fillId="4" borderId="0" xfId="0" applyNumberFormat="1" applyFont="1" applyFill="1" applyAlignment="1">
      <alignment horizontal="right" vertical="center"/>
    </xf>
    <xf numFmtId="172" fontId="7" fillId="0" borderId="6" xfId="0" applyNumberFormat="1" applyFont="1" applyBorder="1"/>
    <xf numFmtId="49" fontId="7" fillId="4" borderId="0" xfId="0" applyNumberFormat="1" applyFont="1" applyFill="1" applyAlignment="1">
      <alignment horizontal="right"/>
    </xf>
    <xf numFmtId="49" fontId="7" fillId="4" borderId="0" xfId="0" quotePrefix="1" applyNumberFormat="1" applyFont="1" applyFill="1" applyAlignment="1">
      <alignment horizontal="right"/>
    </xf>
    <xf numFmtId="49" fontId="39" fillId="4" borderId="0" xfId="0" applyNumberFormat="1" applyFont="1" applyFill="1" applyAlignment="1">
      <alignment horizontal="right"/>
    </xf>
    <xf numFmtId="172" fontId="39" fillId="0" borderId="6" xfId="0" applyNumberFormat="1" applyFont="1" applyBorder="1"/>
    <xf numFmtId="172" fontId="7" fillId="4" borderId="0" xfId="0" applyNumberFormat="1" applyFont="1" applyFill="1"/>
    <xf numFmtId="49" fontId="48" fillId="4" borderId="0" xfId="0" applyNumberFormat="1" applyFont="1" applyFill="1" applyAlignment="1">
      <alignment horizontal="right"/>
    </xf>
    <xf numFmtId="169" fontId="49" fillId="0" borderId="49" xfId="2" applyNumberFormat="1" applyFont="1" applyBorder="1" applyProtection="1"/>
    <xf numFmtId="49" fontId="48" fillId="4" borderId="49" xfId="0" applyNumberFormat="1" applyFont="1" applyFill="1" applyBorder="1" applyAlignment="1">
      <alignment horizontal="right"/>
    </xf>
    <xf numFmtId="174" fontId="7" fillId="4" borderId="0" xfId="0" applyNumberFormat="1" applyFont="1" applyFill="1"/>
    <xf numFmtId="0" fontId="39" fillId="0" borderId="0" xfId="0" applyFont="1" applyAlignment="1">
      <alignment horizontal="right"/>
    </xf>
    <xf numFmtId="42" fontId="17" fillId="0" borderId="6" xfId="2" applyNumberFormat="1" applyFont="1" applyBorder="1" applyAlignment="1" applyProtection="1">
      <alignment horizontal="center" vertical="center"/>
    </xf>
    <xf numFmtId="42" fontId="7" fillId="4" borderId="6" xfId="0" applyNumberFormat="1" applyFont="1" applyFill="1" applyBorder="1" applyAlignment="1">
      <alignment horizontal="center" vertical="center"/>
    </xf>
    <xf numFmtId="42" fontId="7" fillId="4" borderId="12" xfId="0" applyNumberFormat="1" applyFont="1" applyFill="1" applyBorder="1" applyAlignment="1">
      <alignment horizontal="center" vertical="center"/>
    </xf>
    <xf numFmtId="0" fontId="38" fillId="4" borderId="0" xfId="0" applyFont="1" applyFill="1" applyAlignment="1">
      <alignment vertical="center"/>
    </xf>
    <xf numFmtId="42" fontId="7" fillId="0" borderId="12" xfId="0" applyNumberFormat="1" applyFont="1" applyBorder="1" applyAlignment="1">
      <alignment horizontal="center" vertical="center"/>
    </xf>
    <xf numFmtId="0" fontId="40" fillId="4" borderId="0" xfId="0" applyFont="1" applyFill="1"/>
    <xf numFmtId="0" fontId="50" fillId="0" borderId="0" xfId="6" applyFont="1" applyProtection="1"/>
    <xf numFmtId="169" fontId="7" fillId="4" borderId="0" xfId="0" applyNumberFormat="1" applyFont="1" applyFill="1"/>
    <xf numFmtId="0" fontId="7" fillId="4" borderId="0" xfId="0" applyFont="1" applyFill="1" applyAlignment="1">
      <alignment vertical="top" wrapText="1"/>
    </xf>
    <xf numFmtId="0" fontId="16" fillId="0" borderId="6" xfId="1" applyFont="1" applyBorder="1" applyAlignment="1">
      <alignment horizontal="center" vertical="center" wrapText="1"/>
    </xf>
    <xf numFmtId="0" fontId="18" fillId="0" borderId="0" xfId="1" quotePrefix="1" applyFont="1" applyAlignment="1">
      <alignment horizontal="center"/>
    </xf>
    <xf numFmtId="0" fontId="19" fillId="4" borderId="0" xfId="1" applyFont="1" applyFill="1"/>
    <xf numFmtId="0" fontId="17" fillId="4" borderId="6" xfId="1" applyFont="1" applyFill="1" applyBorder="1" applyAlignment="1">
      <alignment horizontal="left"/>
    </xf>
    <xf numFmtId="42" fontId="8" fillId="0" borderId="32" xfId="4" applyNumberFormat="1" applyFont="1" applyFill="1" applyBorder="1" applyProtection="1"/>
    <xf numFmtId="0" fontId="16" fillId="5" borderId="15" xfId="1" applyFont="1" applyFill="1" applyBorder="1"/>
    <xf numFmtId="14" fontId="0" fillId="4" borderId="0" xfId="0" applyNumberFormat="1" applyFill="1" applyAlignment="1">
      <alignment horizontal="center"/>
    </xf>
    <xf numFmtId="0" fontId="4" fillId="4" borderId="0" xfId="0" applyFont="1" applyFill="1" applyAlignment="1">
      <alignment horizontal="center"/>
    </xf>
    <xf numFmtId="14" fontId="4" fillId="4" borderId="6" xfId="0" applyNumberFormat="1" applyFont="1" applyFill="1" applyBorder="1" applyAlignment="1">
      <alignment horizontal="center"/>
    </xf>
    <xf numFmtId="0" fontId="0" fillId="4" borderId="14" xfId="0" applyFill="1" applyBorder="1"/>
    <xf numFmtId="0" fontId="0" fillId="4" borderId="12" xfId="0" applyFill="1" applyBorder="1" applyAlignment="1">
      <alignment horizontal="right"/>
    </xf>
    <xf numFmtId="42" fontId="10" fillId="4" borderId="18" xfId="4" applyNumberFormat="1" applyFont="1" applyFill="1" applyBorder="1" applyProtection="1"/>
    <xf numFmtId="44" fontId="10" fillId="4" borderId="0" xfId="1" applyNumberFormat="1" applyFont="1" applyFill="1"/>
    <xf numFmtId="44" fontId="11" fillId="4" borderId="0" xfId="1" applyNumberFormat="1" applyFont="1" applyFill="1" applyAlignment="1">
      <alignment horizontal="center" vertical="center"/>
    </xf>
    <xf numFmtId="0" fontId="16" fillId="3" borderId="12" xfId="1" applyFont="1" applyFill="1" applyBorder="1"/>
    <xf numFmtId="0" fontId="8" fillId="3" borderId="13" xfId="1" applyFont="1" applyFill="1" applyBorder="1"/>
    <xf numFmtId="0" fontId="8" fillId="3" borderId="14" xfId="1" applyFont="1" applyFill="1" applyBorder="1"/>
    <xf numFmtId="170" fontId="6" fillId="3" borderId="13" xfId="3" applyNumberFormat="1" applyFont="1" applyFill="1" applyBorder="1" applyAlignment="1" applyProtection="1">
      <alignment horizontal="center"/>
    </xf>
    <xf numFmtId="0" fontId="11" fillId="3" borderId="13" xfId="1" applyFont="1" applyFill="1" applyBorder="1"/>
    <xf numFmtId="10" fontId="8" fillId="3" borderId="13" xfId="3" applyNumberFormat="1" applyFont="1" applyFill="1" applyBorder="1" applyProtection="1"/>
    <xf numFmtId="0" fontId="6" fillId="3" borderId="13" xfId="1" applyFont="1" applyFill="1" applyBorder="1"/>
    <xf numFmtId="0" fontId="19" fillId="3" borderId="12" xfId="1" applyFont="1" applyFill="1" applyBorder="1"/>
    <xf numFmtId="0" fontId="16" fillId="3" borderId="13" xfId="1" applyFont="1" applyFill="1" applyBorder="1"/>
    <xf numFmtId="0" fontId="16" fillId="3" borderId="13" xfId="1" applyFont="1" applyFill="1" applyBorder="1" applyAlignment="1">
      <alignment horizontal="left" vertical="center" indent="1"/>
    </xf>
    <xf numFmtId="44" fontId="8" fillId="0" borderId="21" xfId="1" applyNumberFormat="1" applyFont="1" applyBorder="1" applyAlignment="1">
      <alignment vertical="center"/>
    </xf>
    <xf numFmtId="44" fontId="13" fillId="0" borderId="18" xfId="1" applyNumberFormat="1" applyFont="1" applyBorder="1" applyAlignment="1">
      <alignment horizontal="center" vertical="center"/>
    </xf>
    <xf numFmtId="0" fontId="19" fillId="3" borderId="13" xfId="1" applyFont="1" applyFill="1" applyBorder="1"/>
    <xf numFmtId="0" fontId="19" fillId="3" borderId="13" xfId="1" applyFont="1" applyFill="1" applyBorder="1" applyAlignment="1">
      <alignment horizontal="left" vertical="center" indent="1"/>
    </xf>
    <xf numFmtId="44" fontId="8" fillId="0" borderId="95" xfId="1" applyNumberFormat="1" applyFont="1" applyBorder="1" applyAlignment="1">
      <alignment horizontal="center" vertical="center"/>
    </xf>
    <xf numFmtId="9" fontId="13" fillId="0" borderId="31" xfId="1" applyNumberFormat="1" applyFont="1" applyBorder="1" applyAlignment="1">
      <alignment horizontal="left"/>
    </xf>
    <xf numFmtId="0" fontId="34" fillId="0" borderId="12" xfId="1" applyFont="1" applyBorder="1" applyAlignment="1">
      <alignment horizontal="center"/>
    </xf>
    <xf numFmtId="37" fontId="13" fillId="0" borderId="0" xfId="1" applyNumberFormat="1" applyFont="1" applyAlignment="1">
      <alignment horizontal="center"/>
    </xf>
    <xf numFmtId="44" fontId="8" fillId="0" borderId="12" xfId="1" applyNumberFormat="1" applyFont="1" applyBorder="1"/>
    <xf numFmtId="0" fontId="26" fillId="0" borderId="14" xfId="1" applyFont="1" applyBorder="1"/>
    <xf numFmtId="0" fontId="26" fillId="0" borderId="17" xfId="1" applyFont="1" applyBorder="1" applyAlignment="1">
      <alignment horizontal="left" wrapText="1"/>
    </xf>
    <xf numFmtId="0" fontId="26" fillId="0" borderId="14" xfId="1" applyFont="1" applyBorder="1" applyAlignment="1">
      <alignment horizontal="left" vertical="top" wrapText="1"/>
    </xf>
    <xf numFmtId="44" fontId="10" fillId="0" borderId="21" xfId="1" applyNumberFormat="1" applyFont="1" applyBorder="1" applyAlignment="1">
      <alignment horizontal="center" vertical="center"/>
    </xf>
    <xf numFmtId="44" fontId="11" fillId="0" borderId="18" xfId="1" applyNumberFormat="1" applyFont="1" applyBorder="1" applyAlignment="1">
      <alignment horizontal="center" vertical="center"/>
    </xf>
    <xf numFmtId="0" fontId="52" fillId="0" borderId="14" xfId="0" applyFont="1" applyBorder="1"/>
    <xf numFmtId="169" fontId="53" fillId="0" borderId="14" xfId="2" applyNumberFormat="1" applyFont="1" applyBorder="1" applyAlignment="1" applyProtection="1"/>
    <xf numFmtId="0" fontId="37" fillId="0" borderId="6" xfId="1" applyFont="1" applyBorder="1" applyAlignment="1">
      <alignment horizontal="center" vertical="center"/>
    </xf>
    <xf numFmtId="0" fontId="10" fillId="2" borderId="6" xfId="1" applyFont="1" applyFill="1" applyBorder="1" applyAlignment="1" applyProtection="1">
      <alignment horizontal="center" vertical="center" wrapText="1"/>
      <protection locked="0"/>
    </xf>
    <xf numFmtId="0" fontId="34" fillId="0" borderId="6" xfId="1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18" fillId="0" borderId="0" xfId="1" quotePrefix="1" applyFont="1" applyAlignment="1">
      <alignment horizontal="center"/>
    </xf>
    <xf numFmtId="0" fontId="34" fillId="0" borderId="29" xfId="1" applyFont="1" applyBorder="1" applyAlignment="1">
      <alignment horizontal="center" vertical="center"/>
    </xf>
    <xf numFmtId="0" fontId="34" fillId="0" borderId="15" xfId="1" applyFont="1" applyBorder="1" applyAlignment="1">
      <alignment horizontal="center" vertical="center"/>
    </xf>
    <xf numFmtId="0" fontId="17" fillId="4" borderId="0" xfId="1" applyFont="1" applyFill="1" applyAlignment="1">
      <alignment horizontal="left"/>
    </xf>
    <xf numFmtId="0" fontId="18" fillId="0" borderId="0" xfId="1" applyFont="1" applyAlignment="1">
      <alignment horizontal="left"/>
    </xf>
    <xf numFmtId="0" fontId="25" fillId="4" borderId="11" xfId="0" applyFont="1" applyFill="1" applyBorder="1"/>
    <xf numFmtId="0" fontId="25" fillId="4" borderId="0" xfId="0" applyFont="1" applyFill="1"/>
    <xf numFmtId="0" fontId="25" fillId="4" borderId="11" xfId="0" applyFont="1" applyFill="1" applyBorder="1" applyAlignment="1">
      <alignment horizontal="left"/>
    </xf>
    <xf numFmtId="0" fontId="25" fillId="4" borderId="0" xfId="0" applyFont="1" applyFill="1" applyAlignment="1">
      <alignment horizontal="left"/>
    </xf>
    <xf numFmtId="0" fontId="18" fillId="0" borderId="15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0" fillId="2" borderId="70" xfId="0" applyFill="1" applyBorder="1" applyAlignment="1" applyProtection="1">
      <alignment horizontal="center"/>
      <protection locked="0"/>
    </xf>
    <xf numFmtId="0" fontId="0" fillId="2" borderId="47" xfId="0" applyFill="1" applyBorder="1" applyAlignment="1" applyProtection="1">
      <alignment horizontal="center"/>
      <protection locked="0"/>
    </xf>
    <xf numFmtId="0" fontId="0" fillId="2" borderId="44" xfId="0" applyFill="1" applyBorder="1" applyAlignment="1" applyProtection="1">
      <alignment horizontal="center"/>
      <protection locked="0"/>
    </xf>
    <xf numFmtId="0" fontId="16" fillId="0" borderId="12" xfId="1" applyFont="1" applyBorder="1" applyAlignment="1">
      <alignment horizontal="left" vertical="center"/>
    </xf>
    <xf numFmtId="0" fontId="16" fillId="0" borderId="14" xfId="1" applyFont="1" applyBorder="1" applyAlignment="1">
      <alignment horizontal="left" vertical="center"/>
    </xf>
    <xf numFmtId="42" fontId="0" fillId="0" borderId="6" xfId="0" applyNumberFormat="1" applyBorder="1" applyAlignment="1">
      <alignment horizontal="center" vertical="center"/>
    </xf>
    <xf numFmtId="0" fontId="23" fillId="4" borderId="11" xfId="0" applyFont="1" applyFill="1" applyBorder="1" applyAlignment="1">
      <alignment horizontal="center"/>
    </xf>
    <xf numFmtId="0" fontId="23" fillId="4" borderId="0" xfId="0" applyFont="1" applyFill="1" applyAlignment="1">
      <alignment horizontal="center"/>
    </xf>
    <xf numFmtId="0" fontId="0" fillId="4" borderId="43" xfId="0" applyFill="1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18" fillId="0" borderId="50" xfId="1" applyFont="1" applyBorder="1" applyAlignment="1">
      <alignment horizontal="center" vertical="center"/>
    </xf>
    <xf numFmtId="0" fontId="18" fillId="0" borderId="51" xfId="1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7" fillId="0" borderId="0" xfId="1" applyFont="1" applyAlignment="1">
      <alignment horizontal="left" vertical="center"/>
    </xf>
    <xf numFmtId="0" fontId="17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8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8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>
      <alignment horizontal="left"/>
    </xf>
    <xf numFmtId="0" fontId="0" fillId="0" borderId="0" xfId="0" applyAlignment="1">
      <alignment horizontal="right"/>
    </xf>
    <xf numFmtId="0" fontId="16" fillId="0" borderId="0" xfId="1" applyFont="1" applyAlignment="1">
      <alignment horizontal="center"/>
    </xf>
    <xf numFmtId="0" fontId="16" fillId="0" borderId="9" xfId="1" applyFont="1" applyBorder="1" applyAlignment="1">
      <alignment horizontal="center"/>
    </xf>
    <xf numFmtId="0" fontId="2" fillId="2" borderId="12" xfId="1" applyFont="1" applyFill="1" applyBorder="1" applyAlignment="1" applyProtection="1">
      <alignment horizontal="center"/>
      <protection locked="0"/>
    </xf>
    <xf numFmtId="0" fontId="2" fillId="2" borderId="13" xfId="1" applyFont="1" applyFill="1" applyBorder="1" applyAlignment="1" applyProtection="1">
      <alignment horizontal="center"/>
      <protection locked="0"/>
    </xf>
    <xf numFmtId="0" fontId="2" fillId="2" borderId="14" xfId="1" applyFont="1" applyFill="1" applyBorder="1" applyAlignment="1" applyProtection="1">
      <alignment horizontal="center"/>
      <protection locked="0"/>
    </xf>
    <xf numFmtId="0" fontId="36" fillId="0" borderId="12" xfId="1" applyFont="1" applyBorder="1" applyAlignment="1">
      <alignment horizontal="left"/>
    </xf>
    <xf numFmtId="0" fontId="36" fillId="0" borderId="14" xfId="1" applyFont="1" applyBorder="1" applyAlignment="1">
      <alignment horizontal="left"/>
    </xf>
    <xf numFmtId="0" fontId="17" fillId="0" borderId="12" xfId="1" applyFont="1" applyBorder="1" applyAlignment="1">
      <alignment horizontal="left"/>
    </xf>
    <xf numFmtId="0" fontId="17" fillId="0" borderId="14" xfId="1" applyFont="1" applyBorder="1" applyAlignment="1">
      <alignment horizontal="left"/>
    </xf>
    <xf numFmtId="0" fontId="34" fillId="0" borderId="9" xfId="0" applyFont="1" applyBorder="1" applyAlignment="1">
      <alignment horizontal="center"/>
    </xf>
    <xf numFmtId="0" fontId="17" fillId="2" borderId="83" xfId="1" applyFont="1" applyFill="1" applyBorder="1" applyAlignment="1">
      <alignment horizontal="left" vertical="top"/>
    </xf>
    <xf numFmtId="0" fontId="17" fillId="2" borderId="16" xfId="1" applyFont="1" applyFill="1" applyBorder="1" applyAlignment="1">
      <alignment horizontal="left" vertical="top"/>
    </xf>
    <xf numFmtId="0" fontId="17" fillId="2" borderId="84" xfId="1" applyFont="1" applyFill="1" applyBorder="1" applyAlignment="1">
      <alignment horizontal="left" vertical="top"/>
    </xf>
    <xf numFmtId="0" fontId="17" fillId="2" borderId="4" xfId="1" applyFont="1" applyFill="1" applyBorder="1" applyAlignment="1">
      <alignment horizontal="left" vertical="top"/>
    </xf>
    <xf numFmtId="0" fontId="17" fillId="2" borderId="0" xfId="1" applyFont="1" applyFill="1" applyAlignment="1">
      <alignment horizontal="left" vertical="top"/>
    </xf>
    <xf numFmtId="0" fontId="17" fillId="2" borderId="5" xfId="1" applyFont="1" applyFill="1" applyBorder="1" applyAlignment="1">
      <alignment horizontal="left" vertical="top"/>
    </xf>
    <xf numFmtId="0" fontId="17" fillId="2" borderId="7" xfId="1" applyFont="1" applyFill="1" applyBorder="1" applyAlignment="1">
      <alignment horizontal="left" vertical="top"/>
    </xf>
    <xf numFmtId="0" fontId="17" fillId="2" borderId="8" xfId="1" applyFont="1" applyFill="1" applyBorder="1" applyAlignment="1">
      <alignment horizontal="left" vertical="top"/>
    </xf>
    <xf numFmtId="0" fontId="17" fillId="2" borderId="82" xfId="1" applyFont="1" applyFill="1" applyBorder="1" applyAlignment="1">
      <alignment horizontal="left" vertical="top"/>
    </xf>
    <xf numFmtId="0" fontId="36" fillId="4" borderId="1" xfId="1" applyFont="1" applyFill="1" applyBorder="1" applyAlignment="1">
      <alignment horizontal="left"/>
    </xf>
    <xf numFmtId="0" fontId="36" fillId="4" borderId="2" xfId="1" applyFont="1" applyFill="1" applyBorder="1" applyAlignment="1">
      <alignment horizontal="left"/>
    </xf>
    <xf numFmtId="0" fontId="16" fillId="0" borderId="76" xfId="1" applyFont="1" applyBorder="1"/>
    <xf numFmtId="0" fontId="16" fillId="0" borderId="30" xfId="1" applyFont="1" applyBorder="1"/>
    <xf numFmtId="0" fontId="16" fillId="0" borderId="36" xfId="1" applyFont="1" applyBorder="1"/>
    <xf numFmtId="0" fontId="38" fillId="4" borderId="11" xfId="0" applyFont="1" applyFill="1" applyBorder="1"/>
    <xf numFmtId="0" fontId="38" fillId="4" borderId="0" xfId="0" applyFont="1" applyFill="1"/>
    <xf numFmtId="0" fontId="7" fillId="4" borderId="12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42" fontId="7" fillId="0" borderId="6" xfId="0" applyNumberFormat="1" applyFont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6" xfId="0" applyFill="1" applyBorder="1" applyProtection="1"/>
    <xf numFmtId="3" fontId="0" fillId="0" borderId="6" xfId="0" applyNumberFormat="1" applyFill="1" applyBorder="1" applyProtection="1"/>
    <xf numFmtId="0" fontId="17" fillId="2" borderId="19" xfId="0" applyFont="1" applyFill="1" applyBorder="1" applyAlignment="1" applyProtection="1">
      <alignment horizontal="center" vertical="center"/>
      <protection locked="0"/>
    </xf>
    <xf numFmtId="0" fontId="17" fillId="2" borderId="59" xfId="0" applyFont="1" applyFill="1" applyBorder="1" applyAlignment="1" applyProtection="1">
      <alignment horizontal="center" vertical="center"/>
      <protection locked="0"/>
    </xf>
    <xf numFmtId="0" fontId="55" fillId="0" borderId="0" xfId="1" applyFont="1" applyAlignment="1">
      <alignment horizontal="left"/>
    </xf>
    <xf numFmtId="171" fontId="17" fillId="2" borderId="6" xfId="1" applyNumberFormat="1" applyFont="1" applyFill="1" applyBorder="1" applyAlignment="1" applyProtection="1">
      <alignment horizontal="left"/>
      <protection locked="0"/>
    </xf>
    <xf numFmtId="168" fontId="17" fillId="2" borderId="6" xfId="1" applyNumberFormat="1" applyFont="1" applyFill="1" applyBorder="1" applyAlignment="1" applyProtection="1">
      <alignment horizontal="left"/>
      <protection locked="0"/>
    </xf>
    <xf numFmtId="0" fontId="54" fillId="0" borderId="6" xfId="1" applyFont="1" applyBorder="1" applyAlignment="1" applyProtection="1">
      <alignment horizontal="left"/>
    </xf>
    <xf numFmtId="171" fontId="54" fillId="0" borderId="6" xfId="1" applyNumberFormat="1" applyFont="1" applyBorder="1" applyAlignment="1" applyProtection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</cellXfs>
  <cellStyles count="7">
    <cellStyle name="Comma 2" xfId="4" xr:uid="{5A97447B-D5BC-4260-B35F-8C0E9ED7FF47}"/>
    <cellStyle name="Currency 2" xfId="2" xr:uid="{D13164E0-0AE5-4AF8-BF2E-3B9976C87640}"/>
    <cellStyle name="Hyperlink" xfId="6" builtinId="8"/>
    <cellStyle name="Hyperlink 2" xfId="5" xr:uid="{8A4627E7-95DF-4F06-AB26-DEC2636FE497}"/>
    <cellStyle name="Normal" xfId="0" builtinId="0"/>
    <cellStyle name="Normal 2" xfId="1" xr:uid="{EE0889D1-7C8F-4936-A9EB-0C7BAC4C54DF}"/>
    <cellStyle name="Percent 2" xfId="3" xr:uid="{0B3EC850-C318-4BB3-9DE2-65BC1409636C}"/>
  </cellStyles>
  <dxfs count="59">
    <dxf>
      <fill>
        <patternFill>
          <bgColor rgb="FFFFABAB"/>
        </patternFill>
      </fill>
    </dxf>
    <dxf>
      <fill>
        <patternFill>
          <bgColor theme="4" tint="0.39994506668294322"/>
        </patternFill>
      </fill>
    </dxf>
    <dxf>
      <font>
        <color auto="1"/>
      </font>
      <fill>
        <patternFill>
          <bgColor rgb="FFFF8585"/>
        </patternFill>
      </fill>
    </dxf>
    <dxf>
      <fill>
        <patternFill>
          <bgColor rgb="FFA9D98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theme="1"/>
      </font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6E6B5"/>
        </patternFill>
      </fill>
    </dxf>
    <dxf>
      <fill>
        <patternFill patternType="solid">
          <bgColor rgb="FFFF7C80"/>
        </patternFill>
      </fill>
    </dxf>
    <dxf>
      <fill>
        <patternFill>
          <bgColor rgb="FFC6E6B5"/>
        </patternFill>
      </fill>
    </dxf>
    <dxf>
      <fill>
        <patternFill>
          <bgColor rgb="FFFFCC99"/>
        </patternFill>
      </fill>
    </dxf>
    <dxf>
      <fill>
        <patternFill>
          <bgColor rgb="FFC6E6B5"/>
        </patternFill>
      </fill>
    </dxf>
    <dxf>
      <fill>
        <patternFill>
          <bgColor rgb="FFFFABAB"/>
        </patternFill>
      </fill>
    </dxf>
    <dxf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b val="0"/>
        <i/>
        <color auto="1"/>
      </font>
    </dxf>
    <dxf>
      <font>
        <b val="0"/>
        <i/>
        <color auto="1"/>
      </font>
    </dxf>
    <dxf>
      <font>
        <b val="0"/>
        <i/>
        <color auto="1"/>
      </font>
    </dxf>
    <dxf>
      <font>
        <b val="0"/>
        <i/>
        <color auto="1"/>
      </font>
    </dxf>
    <dxf>
      <font>
        <b val="0"/>
        <i/>
        <color auto="1"/>
      </font>
    </dxf>
    <dxf>
      <fill>
        <patternFill>
          <bgColor rgb="FFFF9393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A9D98E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A9D98E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ont>
        <color auto="1"/>
      </font>
      <fill>
        <patternFill>
          <bgColor rgb="FFFF8585"/>
        </patternFill>
      </fill>
    </dxf>
    <dxf>
      <fill>
        <patternFill>
          <bgColor rgb="FFA9D98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theme="1"/>
      </font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ont>
        <color theme="1"/>
      </font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ont>
        <color theme="1"/>
      </font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6E6B5"/>
        </patternFill>
      </fill>
    </dxf>
    <dxf>
      <fill>
        <patternFill patternType="solid">
          <bgColor rgb="FFFF7C80"/>
        </patternFill>
      </fill>
    </dxf>
    <dxf>
      <fill>
        <patternFill>
          <bgColor rgb="FFC6E6B5"/>
        </patternFill>
      </fill>
    </dxf>
    <dxf>
      <fill>
        <patternFill>
          <bgColor rgb="FFFFCC99"/>
        </patternFill>
      </fill>
    </dxf>
    <dxf>
      <fill>
        <patternFill>
          <bgColor rgb="FFC6E6B5"/>
        </patternFill>
      </fill>
    </dxf>
  </dxfs>
  <tableStyles count="0" defaultTableStyle="TableStyleMedium2" defaultPivotStyle="PivotStyleLight16"/>
  <colors>
    <mruColors>
      <color rgb="FFFF7C80"/>
      <color rgb="FFC6E6B5"/>
      <color rgb="FFA9D98E"/>
      <color rgb="FFFF8585"/>
      <color rgb="FFFFFF66"/>
      <color rgb="FFFF9393"/>
      <color rgb="FFFF8181"/>
      <color rgb="FFBAE18F"/>
      <color rgb="FFFF7979"/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PHDC Development Financ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6FC145"/>
      </a:accent1>
      <a:accent2>
        <a:srgbClr val="06A0AB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hdcphila.org/policies-and-forms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phdcphila.org/policies-and-forms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phfa.org/forms/multifamily_application_guidelines/application/2025-2026-mai-07.pdf" TargetMode="External"/><Relationship Id="rId1" Type="http://schemas.openxmlformats.org/officeDocument/2006/relationships/hyperlink" Target="https://www.phfa.org/forms/multifamily_application_guidelines/application/2025-2026-mai-07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ha.phila.gov/housing/housing-choice-voucher/monthly-utility-allowance-and-payments/" TargetMode="External"/><Relationship Id="rId2" Type="http://schemas.openxmlformats.org/officeDocument/2006/relationships/hyperlink" Target="https://www.pha.phila.gov/housing/housing-choice-voucher/monthly-utility-allowance-and-payments/" TargetMode="External"/><Relationship Id="rId1" Type="http://schemas.openxmlformats.org/officeDocument/2006/relationships/hyperlink" Target="https://www.pha.phila.gov/housing/housing-choice-voucher/monthly-utility-allowance-and-payments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phfa.org/mhp/rent_and_income_limits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2A1B-468B-4866-8DE1-23CC5677476D}">
  <sheetPr codeName="Sheet9">
    <tabColor theme="5" tint="0.79998168889431442"/>
  </sheetPr>
  <dimension ref="A2:L113"/>
  <sheetViews>
    <sheetView showGridLines="0" topLeftCell="B1" zoomScaleNormal="100" workbookViewId="0">
      <selection activeCell="B1" sqref="B1"/>
    </sheetView>
  </sheetViews>
  <sheetFormatPr defaultColWidth="9.140625" defaultRowHeight="15" x14ac:dyDescent="0.25"/>
  <cols>
    <col min="1" max="1" width="6.28515625" style="47" customWidth="1"/>
    <col min="2" max="2" width="39.140625" style="47" customWidth="1"/>
    <col min="3" max="5" width="21.85546875" style="47" customWidth="1"/>
    <col min="6" max="6" width="22.140625" style="47" customWidth="1"/>
    <col min="7" max="7" width="21.85546875" style="47" customWidth="1"/>
    <col min="8" max="8" width="22.42578125" style="47" customWidth="1"/>
    <col min="9" max="9" width="27.140625" style="47" customWidth="1"/>
    <col min="10" max="10" width="18.85546875" style="47" bestFit="1" customWidth="1"/>
    <col min="11" max="11" width="17.28515625" style="47" customWidth="1"/>
    <col min="12" max="12" width="37.140625" style="47" customWidth="1"/>
    <col min="13" max="16384" width="9.140625" style="47"/>
  </cols>
  <sheetData>
    <row r="2" spans="1:12" x14ac:dyDescent="0.25">
      <c r="A2" s="10"/>
      <c r="B2" s="108" t="s">
        <v>173</v>
      </c>
    </row>
    <row r="3" spans="1:12" x14ac:dyDescent="0.25">
      <c r="B3" s="48"/>
      <c r="G3" s="48"/>
    </row>
    <row r="4" spans="1:12" x14ac:dyDescent="0.25">
      <c r="B4" s="48" t="s">
        <v>170</v>
      </c>
      <c r="C4" s="757"/>
      <c r="D4" s="758"/>
      <c r="G4" s="48" t="s">
        <v>176</v>
      </c>
      <c r="H4" s="560">
        <f>'F-5. Units &amp; Income'!D12</f>
        <v>0</v>
      </c>
    </row>
    <row r="5" spans="1:12" x14ac:dyDescent="0.25">
      <c r="B5" s="48" t="s">
        <v>171</v>
      </c>
      <c r="C5" s="757" t="s">
        <v>127</v>
      </c>
      <c r="D5" s="758"/>
      <c r="G5" s="48" t="s">
        <v>179</v>
      </c>
      <c r="H5" s="560">
        <f>SUM('F-5. Units &amp; Income'!H26:H79)</f>
        <v>0</v>
      </c>
      <c r="I5" s="735" t="str">
        <f>IFERROR(IF(H5/$H$4&gt;=10%,"Meets 10% Req","Does Not Meet 10% Req")," ")</f>
        <v xml:space="preserve"> </v>
      </c>
      <c r="J5" s="736"/>
      <c r="K5" s="736"/>
      <c r="L5" s="736"/>
    </row>
    <row r="6" spans="1:12" x14ac:dyDescent="0.25">
      <c r="B6" s="48" t="s">
        <v>172</v>
      </c>
      <c r="C6" s="757"/>
      <c r="D6" s="758"/>
      <c r="G6" s="48" t="s">
        <v>181</v>
      </c>
      <c r="H6" s="560">
        <f>SUM('F-5. Units &amp; Income'!I26:I79)</f>
        <v>0</v>
      </c>
      <c r="I6" s="735" t="str">
        <f>IFERROR(IF(H6/$H$4&gt;=4%,"Meets 4% Req","Does Not Meet 4% Req")," ")</f>
        <v xml:space="preserve"> </v>
      </c>
      <c r="J6" s="736"/>
      <c r="K6" s="736"/>
      <c r="L6" s="736"/>
    </row>
    <row r="7" spans="1:12" x14ac:dyDescent="0.25">
      <c r="B7" s="48" t="s">
        <v>327</v>
      </c>
      <c r="C7" s="757"/>
      <c r="D7" s="758"/>
      <c r="G7" s="48" t="s">
        <v>180</v>
      </c>
      <c r="H7" s="655">
        <f>'F-5. Units &amp; Income'!I8</f>
        <v>0</v>
      </c>
      <c r="I7" s="735" t="str">
        <f>IFERROR(IF(H7/$H$4&gt;=4%,"Meets 4% Req","Does Not Meet 4% Req")," ")</f>
        <v xml:space="preserve"> </v>
      </c>
      <c r="J7" s="736"/>
      <c r="K7" s="736"/>
      <c r="L7" s="736"/>
    </row>
    <row r="8" spans="1:12" x14ac:dyDescent="0.25">
      <c r="B8" s="48" t="s">
        <v>177</v>
      </c>
      <c r="C8" s="96"/>
      <c r="D8" s="97"/>
      <c r="G8" s="48" t="s">
        <v>182</v>
      </c>
      <c r="H8" s="655">
        <f>'F-5. Units &amp; Income'!I9</f>
        <v>0</v>
      </c>
      <c r="I8" s="737" t="str">
        <f>IF(AND(C5="New Construction",H8&lt;&gt;H4),"Does Not Meet 100% Visitability Req for New Construction - Waiver Required","Meets Req or N/A")</f>
        <v>Meets Req or N/A</v>
      </c>
      <c r="J8" s="738"/>
      <c r="K8" s="738"/>
      <c r="L8" s="738"/>
    </row>
    <row r="9" spans="1:12" x14ac:dyDescent="0.25">
      <c r="B9" s="48" t="s">
        <v>178</v>
      </c>
      <c r="C9" s="98"/>
      <c r="D9" s="97"/>
      <c r="G9" s="48"/>
    </row>
    <row r="10" spans="1:12" x14ac:dyDescent="0.25">
      <c r="B10" s="48" t="s">
        <v>275</v>
      </c>
      <c r="C10" s="98"/>
      <c r="D10" s="97"/>
      <c r="G10" s="48"/>
    </row>
    <row r="11" spans="1:12" x14ac:dyDescent="0.25">
      <c r="B11" s="48"/>
      <c r="C11" s="49"/>
      <c r="D11" s="49"/>
      <c r="G11" s="48"/>
    </row>
    <row r="12" spans="1:12" x14ac:dyDescent="0.25">
      <c r="A12" s="10"/>
      <c r="B12" s="108" t="s">
        <v>252</v>
      </c>
    </row>
    <row r="13" spans="1:12" x14ac:dyDescent="0.25">
      <c r="C13" s="50" t="s">
        <v>0</v>
      </c>
    </row>
    <row r="14" spans="1:12" x14ac:dyDescent="0.25">
      <c r="B14" s="48" t="s">
        <v>174</v>
      </c>
      <c r="C14" s="47" t="s">
        <v>17</v>
      </c>
      <c r="D14" s="47" t="s">
        <v>18</v>
      </c>
      <c r="E14" s="47" t="s">
        <v>19</v>
      </c>
      <c r="F14" s="47" t="s">
        <v>20</v>
      </c>
      <c r="G14" s="47" t="s">
        <v>147</v>
      </c>
      <c r="H14" s="47" t="s">
        <v>140</v>
      </c>
      <c r="I14" s="50" t="s">
        <v>81</v>
      </c>
      <c r="K14" s="51"/>
    </row>
    <row r="15" spans="1:12" x14ac:dyDescent="0.25">
      <c r="B15" s="52" t="s">
        <v>2</v>
      </c>
      <c r="C15" s="53">
        <f>SUMIFS('F-5. Units &amp; Income'!$G$26:$G$79,'F-5. Units &amp; Income'!$D$26:$D$79,C$14,'F-5. Units &amp; Income'!$B$26:$B$79,$B15)</f>
        <v>0</v>
      </c>
      <c r="D15" s="53">
        <f>SUMIFS('F-5. Units &amp; Income'!$G$26:$G$79,'F-5. Units &amp; Income'!$D$26:$D$79,D$14,'F-5. Units &amp; Income'!$B$26:$B$79,$B15)</f>
        <v>0</v>
      </c>
      <c r="E15" s="53">
        <f>SUMIFS('F-5. Units &amp; Income'!$G$26:$G$79,'F-5. Units &amp; Income'!$D$26:$D$79,E$14,'F-5. Units &amp; Income'!$B$26:$B$79,$B15)</f>
        <v>0</v>
      </c>
      <c r="F15" s="53">
        <f>SUMIFS('F-5. Units &amp; Income'!$G$26:$G$79,'F-5. Units &amp; Income'!$D$26:$D$79,F$14,'F-5. Units &amp; Income'!$B$26:$B$79,$B15)</f>
        <v>0</v>
      </c>
      <c r="G15" s="53">
        <f>SUMIFS('F-5. Units &amp; Income'!$G$26:$G$79,'F-5. Units &amp; Income'!$D$26:$D$79,G$14,'F-5. Units &amp; Income'!$B$26:$B$79,$B15)</f>
        <v>0</v>
      </c>
      <c r="H15" s="53">
        <f>SUMIFS('F-5. Units &amp; Income'!$G$26:$G$79,'F-5. Units &amp; Income'!$D$26:$D$79,H$14,'F-5. Units &amp; Income'!$B$26:$B$79,$B15)</f>
        <v>0</v>
      </c>
      <c r="I15" s="53">
        <f>SUM(C15:H15)</f>
        <v>0</v>
      </c>
    </row>
    <row r="16" spans="1:12" x14ac:dyDescent="0.25">
      <c r="B16" s="54" t="s">
        <v>3</v>
      </c>
      <c r="C16" s="53">
        <f>SUMIFS('F-5. Units &amp; Income'!$G$26:$G$79,'F-5. Units &amp; Income'!$D$26:$D$79,C$14,'F-5. Units &amp; Income'!$B$26:$B$79,$B16)</f>
        <v>0</v>
      </c>
      <c r="D16" s="53">
        <f>SUMIFS('F-5. Units &amp; Income'!$G$26:$G$79,'F-5. Units &amp; Income'!$D$26:$D$79,D$14,'F-5. Units &amp; Income'!$B$26:$B$79,$B16)</f>
        <v>0</v>
      </c>
      <c r="E16" s="53">
        <f>SUMIFS('F-5. Units &amp; Income'!$G$26:$G$79,'F-5. Units &amp; Income'!$D$26:$D$79,E$14,'F-5. Units &amp; Income'!$B$26:$B$79,$B16)</f>
        <v>0</v>
      </c>
      <c r="F16" s="53">
        <f>SUMIFS('F-5. Units &amp; Income'!$G$26:$G$79,'F-5. Units &amp; Income'!$D$26:$D$79,F$14,'F-5. Units &amp; Income'!$B$26:$B$79,$B16)</f>
        <v>0</v>
      </c>
      <c r="G16" s="53">
        <f>SUMIFS('F-5. Units &amp; Income'!$G$26:$G$79,'F-5. Units &amp; Income'!$D$26:$D$79,G$14,'F-5. Units &amp; Income'!$B$26:$B$79,$B16)</f>
        <v>0</v>
      </c>
      <c r="H16" s="53">
        <f>SUMIFS('F-5. Units &amp; Income'!$G$26:$G$79,'F-5. Units &amp; Income'!$D$26:$D$79,H$14,'F-5. Units &amp; Income'!$B$26:$B$79,$B16)</f>
        <v>0</v>
      </c>
      <c r="I16" s="53">
        <f>SUM(C16:H16)</f>
        <v>0</v>
      </c>
    </row>
    <row r="17" spans="1:12" x14ac:dyDescent="0.25">
      <c r="B17" s="54" t="s">
        <v>4</v>
      </c>
      <c r="C17" s="53">
        <f>SUMIFS('F-5. Units &amp; Income'!$G$26:$G$79,'F-5. Units &amp; Income'!$D$26:$D$79,C$14,'F-5. Units &amp; Income'!$B$26:$B$79,$B17)</f>
        <v>0</v>
      </c>
      <c r="D17" s="53">
        <f>SUMIFS('F-5. Units &amp; Income'!$G$26:$G$79,'F-5. Units &amp; Income'!$D$26:$D$79,D$14,'F-5. Units &amp; Income'!$B$26:$B$79,$B17)</f>
        <v>0</v>
      </c>
      <c r="E17" s="53">
        <f>SUMIFS('F-5. Units &amp; Income'!$G$26:$G$79,'F-5. Units &amp; Income'!$D$26:$D$79,E$14,'F-5. Units &amp; Income'!$B$26:$B$79,$B17)</f>
        <v>0</v>
      </c>
      <c r="F17" s="53">
        <f>SUMIFS('F-5. Units &amp; Income'!$G$26:$G$79,'F-5. Units &amp; Income'!$D$26:$D$79,F$14,'F-5. Units &amp; Income'!$B$26:$B$79,$B17)</f>
        <v>0</v>
      </c>
      <c r="G17" s="53">
        <f>SUMIFS('F-5. Units &amp; Income'!$G$26:$G$79,'F-5. Units &amp; Income'!$D$26:$D$79,G$14,'F-5. Units &amp; Income'!$B$26:$B$79,$B17)</f>
        <v>0</v>
      </c>
      <c r="H17" s="53">
        <f>SUMIFS('F-5. Units &amp; Income'!$G$26:$G$79,'F-5. Units &amp; Income'!$D$26:$D$79,H$14,'F-5. Units &amp; Income'!$B$26:$B$79,$B17)</f>
        <v>0</v>
      </c>
      <c r="I17" s="53">
        <f>SUM(C17:H17)</f>
        <v>0</v>
      </c>
    </row>
    <row r="18" spans="1:12" x14ac:dyDescent="0.25">
      <c r="B18" s="54" t="s">
        <v>5</v>
      </c>
      <c r="C18" s="53">
        <f>SUMIFS('F-5. Units &amp; Income'!$G$26:$G$79,'F-5. Units &amp; Income'!$D$26:$D$79,C$14,'F-5. Units &amp; Income'!$B$26:$B$79,$B18)</f>
        <v>0</v>
      </c>
      <c r="D18" s="53">
        <f>SUMIFS('F-5. Units &amp; Income'!$G$26:$G$79,'F-5. Units &amp; Income'!$D$26:$D$79,D$14,'F-5. Units &amp; Income'!$B$26:$B$79,$B18)</f>
        <v>0</v>
      </c>
      <c r="E18" s="53">
        <f>SUMIFS('F-5. Units &amp; Income'!$G$26:$G$79,'F-5. Units &amp; Income'!$D$26:$D$79,E$14,'F-5. Units &amp; Income'!$B$26:$B$79,$B18)</f>
        <v>0</v>
      </c>
      <c r="F18" s="53">
        <f>SUMIFS('F-5. Units &amp; Income'!$G$26:$G$79,'F-5. Units &amp; Income'!$D$26:$D$79,F$14,'F-5. Units &amp; Income'!$B$26:$B$79,$B18)</f>
        <v>0</v>
      </c>
      <c r="G18" s="53">
        <f>SUMIFS('F-5. Units &amp; Income'!$G$26:$G$79,'F-5. Units &amp; Income'!$D$26:$D$79,G$14,'F-5. Units &amp; Income'!$B$26:$B$79,$B18)</f>
        <v>0</v>
      </c>
      <c r="H18" s="53">
        <f>SUMIFS('F-5. Units &amp; Income'!$G$26:$G$79,'F-5. Units &amp; Income'!$D$26:$D$79,H$14,'F-5. Units &amp; Income'!$B$26:$B$79,$B18)</f>
        <v>0</v>
      </c>
      <c r="I18" s="53">
        <f t="shared" ref="I18:I21" si="0">SUM(C18:H18)</f>
        <v>0</v>
      </c>
    </row>
    <row r="19" spans="1:12" x14ac:dyDescent="0.25">
      <c r="B19" s="54" t="s">
        <v>373</v>
      </c>
      <c r="C19" s="53">
        <f>SUMIFS('F-5. Units &amp; Income'!$G$26:$G$79,'F-5. Units &amp; Income'!$D$26:$D$79,C$14,'F-5. Units &amp; Income'!$B$26:$B$79,$B19)</f>
        <v>0</v>
      </c>
      <c r="D19" s="53">
        <f>SUMIFS('F-5. Units &amp; Income'!$G$26:$G$79,'F-5. Units &amp; Income'!$D$26:$D$79,D$14,'F-5. Units &amp; Income'!$B$26:$B$79,$B19)</f>
        <v>0</v>
      </c>
      <c r="E19" s="53">
        <f>SUMIFS('F-5. Units &amp; Income'!$G$26:$G$79,'F-5. Units &amp; Income'!$D$26:$D$79,E$14,'F-5. Units &amp; Income'!$B$26:$B$79,$B19)</f>
        <v>0</v>
      </c>
      <c r="F19" s="53">
        <f>SUMIFS('F-5. Units &amp; Income'!$G$26:$G$79,'F-5. Units &amp; Income'!$D$26:$D$79,F$14,'F-5. Units &amp; Income'!$B$26:$B$79,$B19)</f>
        <v>0</v>
      </c>
      <c r="G19" s="53">
        <f>SUMIFS('F-5. Units &amp; Income'!$G$26:$G$79,'F-5. Units &amp; Income'!$D$26:$D$79,G$14,'F-5. Units &amp; Income'!$B$26:$B$79,$B19)</f>
        <v>0</v>
      </c>
      <c r="H19" s="53">
        <f>SUMIFS('F-5. Units &amp; Income'!$G$26:$G$79,'F-5. Units &amp; Income'!$D$26:$D$79,H$14,'F-5. Units &amp; Income'!$B$26:$B$79,$B19)</f>
        <v>0</v>
      </c>
      <c r="I19" s="53">
        <f t="shared" si="0"/>
        <v>0</v>
      </c>
    </row>
    <row r="20" spans="1:12" x14ac:dyDescent="0.25">
      <c r="B20" s="54" t="s">
        <v>374</v>
      </c>
      <c r="C20" s="53">
        <f>SUMIFS('F-5. Units &amp; Income'!$G$26:$G$79,'F-5. Units &amp; Income'!$D$26:$D$79,C$14,'F-5. Units &amp; Income'!$B$26:$B$79,$B20)</f>
        <v>0</v>
      </c>
      <c r="D20" s="53">
        <f>SUMIFS('F-5. Units &amp; Income'!$G$26:$G$79,'F-5. Units &amp; Income'!$D$26:$D$79,D$14,'F-5. Units &amp; Income'!$B$26:$B$79,$B20)</f>
        <v>0</v>
      </c>
      <c r="E20" s="53">
        <f>SUMIFS('F-5. Units &amp; Income'!$G$26:$G$79,'F-5. Units &amp; Income'!$D$26:$D$79,E$14,'F-5. Units &amp; Income'!$B$26:$B$79,$B20)</f>
        <v>0</v>
      </c>
      <c r="F20" s="53">
        <f>SUMIFS('F-5. Units &amp; Income'!$G$26:$G$79,'F-5. Units &amp; Income'!$D$26:$D$79,F$14,'F-5. Units &amp; Income'!$B$26:$B$79,$B20)</f>
        <v>0</v>
      </c>
      <c r="G20" s="53">
        <f>SUMIFS('F-5. Units &amp; Income'!$G$26:$G$79,'F-5. Units &amp; Income'!$D$26:$D$79,G$14,'F-5. Units &amp; Income'!$B$26:$B$79,$B20)</f>
        <v>0</v>
      </c>
      <c r="H20" s="53">
        <f>SUMIFS('F-5. Units &amp; Income'!$G$26:$G$79,'F-5. Units &amp; Income'!$D$26:$D$79,H$14,'F-5. Units &amp; Income'!$B$26:$B$79,$B20)</f>
        <v>0</v>
      </c>
      <c r="I20" s="53">
        <f t="shared" si="0"/>
        <v>0</v>
      </c>
    </row>
    <row r="21" spans="1:12" x14ac:dyDescent="0.25">
      <c r="B21" s="550" t="s">
        <v>394</v>
      </c>
      <c r="C21" s="53">
        <f>SUMIFS('F-5. Units &amp; Income'!$G$26:$G$79,'F-5. Units &amp; Income'!$D$26:$D$79,C$14,'F-5. Units &amp; Income'!$B$26:$B$79,$B21)</f>
        <v>0</v>
      </c>
      <c r="D21" s="53">
        <f>SUMIFS('F-5. Units &amp; Income'!$G$26:$G$79,'F-5. Units &amp; Income'!$D$26:$D$79,D$14,'F-5. Units &amp; Income'!$B$26:$B$79,$B21)</f>
        <v>0</v>
      </c>
      <c r="E21" s="53">
        <f>SUMIFS('F-5. Units &amp; Income'!$G$26:$G$79,'F-5. Units &amp; Income'!$D$26:$D$79,E$14,'F-5. Units &amp; Income'!$B$26:$B$79,$B21)</f>
        <v>0</v>
      </c>
      <c r="F21" s="53">
        <f>SUMIFS('F-5. Units &amp; Income'!$G$26:$G$79,'F-5. Units &amp; Income'!$D$26:$D$79,F$14,'F-5. Units &amp; Income'!$B$26:$B$79,$B21)</f>
        <v>0</v>
      </c>
      <c r="G21" s="53">
        <f>SUMIFS('F-5. Units &amp; Income'!$G$26:$G$79,'F-5. Units &amp; Income'!$D$26:$D$79,G$14,'F-5. Units &amp; Income'!$B$26:$B$79,$B21)</f>
        <v>0</v>
      </c>
      <c r="H21" s="53">
        <f>SUMIFS('F-5. Units &amp; Income'!$G$26:$G$79,'F-5. Units &amp; Income'!$D$26:$D$79,H$14,'F-5. Units &amp; Income'!$B$26:$B$79,$B21)</f>
        <v>0</v>
      </c>
      <c r="I21" s="53">
        <f t="shared" si="0"/>
        <v>0</v>
      </c>
    </row>
    <row r="22" spans="1:12" x14ac:dyDescent="0.25">
      <c r="B22" s="548" t="s">
        <v>81</v>
      </c>
      <c r="C22" s="549">
        <f>SUM(C15:C21)</f>
        <v>0</v>
      </c>
      <c r="D22" s="549">
        <f t="shared" ref="D22:H22" si="1">SUM(D15:D21)</f>
        <v>0</v>
      </c>
      <c r="E22" s="549">
        <f t="shared" si="1"/>
        <v>0</v>
      </c>
      <c r="F22" s="549">
        <f t="shared" si="1"/>
        <v>0</v>
      </c>
      <c r="G22" s="549">
        <f t="shared" si="1"/>
        <v>0</v>
      </c>
      <c r="H22" s="549">
        <f t="shared" si="1"/>
        <v>0</v>
      </c>
      <c r="I22" s="549">
        <f>SUM(I15:I21)</f>
        <v>0</v>
      </c>
    </row>
    <row r="23" spans="1:12" x14ac:dyDescent="0.25">
      <c r="B23" s="54"/>
      <c r="C23" s="55"/>
      <c r="D23" s="55"/>
      <c r="E23" s="55"/>
      <c r="F23" s="55"/>
      <c r="G23" s="55"/>
      <c r="H23" s="55"/>
      <c r="I23" s="55"/>
    </row>
    <row r="24" spans="1:12" x14ac:dyDescent="0.25">
      <c r="B24" s="56" t="s">
        <v>202</v>
      </c>
      <c r="C24" s="57">
        <v>259164</v>
      </c>
      <c r="D24" s="57">
        <v>297092</v>
      </c>
      <c r="E24" s="57">
        <v>361273</v>
      </c>
      <c r="F24" s="57">
        <v>457653</v>
      </c>
      <c r="G24" s="57">
        <v>502767</v>
      </c>
      <c r="H24" s="58"/>
      <c r="I24" s="58"/>
    </row>
    <row r="25" spans="1:12" x14ac:dyDescent="0.25">
      <c r="B25" s="56" t="s">
        <v>296</v>
      </c>
      <c r="C25" s="57">
        <v>187658</v>
      </c>
      <c r="D25" s="57">
        <v>215122</v>
      </c>
      <c r="E25" s="57">
        <v>261595</v>
      </c>
      <c r="F25" s="57">
        <v>338419</v>
      </c>
      <c r="G25" s="57">
        <v>371477</v>
      </c>
      <c r="H25" s="58" t="s">
        <v>201</v>
      </c>
      <c r="I25" s="58"/>
    </row>
    <row r="27" spans="1:12" x14ac:dyDescent="0.25">
      <c r="A27" s="10"/>
      <c r="B27" s="108" t="s">
        <v>370</v>
      </c>
    </row>
    <row r="28" spans="1:12" customFormat="1" ht="12.95" customHeight="1" x14ac:dyDescent="0.25">
      <c r="B28" s="109"/>
      <c r="C28" s="110"/>
      <c r="D28" s="110"/>
      <c r="E28" s="110"/>
      <c r="F28" s="110"/>
      <c r="G28" s="110"/>
    </row>
    <row r="29" spans="1:12" ht="30" customHeight="1" x14ac:dyDescent="0.25">
      <c r="B29" s="107" t="s">
        <v>369</v>
      </c>
      <c r="C29" s="106" t="s">
        <v>309</v>
      </c>
      <c r="D29" s="106" t="s">
        <v>6</v>
      </c>
      <c r="E29" s="106" t="s">
        <v>7</v>
      </c>
      <c r="F29" s="77" t="s">
        <v>8</v>
      </c>
      <c r="G29" s="59" t="s">
        <v>9</v>
      </c>
      <c r="H29" s="59" t="s">
        <v>326</v>
      </c>
      <c r="I29" s="752" t="s">
        <v>169</v>
      </c>
      <c r="J29" s="753"/>
      <c r="K29" s="753"/>
      <c r="L29" s="754"/>
    </row>
    <row r="30" spans="1:12" ht="18" customHeight="1" x14ac:dyDescent="0.25">
      <c r="B30" s="60" t="s">
        <v>237</v>
      </c>
      <c r="C30" s="61"/>
      <c r="D30" s="61"/>
      <c r="E30" s="61"/>
      <c r="F30" s="62"/>
      <c r="G30" s="63"/>
      <c r="H30" s="519"/>
    </row>
    <row r="31" spans="1:12" ht="18" customHeight="1" x14ac:dyDescent="0.25">
      <c r="B31" s="64" t="s">
        <v>389</v>
      </c>
      <c r="C31" s="65"/>
      <c r="D31" s="101">
        <v>0</v>
      </c>
      <c r="E31" s="214">
        <v>0</v>
      </c>
      <c r="F31" s="561">
        <f>SUM(D31:E31)</f>
        <v>0</v>
      </c>
      <c r="G31" s="66">
        <f>IFERROR(F31/$F$63,0)</f>
        <v>0</v>
      </c>
      <c r="H31" s="522"/>
      <c r="I31" s="745"/>
      <c r="J31" s="745"/>
      <c r="K31" s="745"/>
      <c r="L31" s="746"/>
    </row>
    <row r="32" spans="1:12" ht="18" customHeight="1" x14ac:dyDescent="0.25">
      <c r="B32" s="64" t="s">
        <v>390</v>
      </c>
      <c r="C32" s="65"/>
      <c r="D32" s="101">
        <v>0</v>
      </c>
      <c r="E32" s="214">
        <v>0</v>
      </c>
      <c r="F32" s="561">
        <f>SUM(D32:E32)</f>
        <v>0</v>
      </c>
      <c r="G32" s="66">
        <f>IFERROR(F32/$F$63,0)</f>
        <v>0</v>
      </c>
      <c r="H32" s="522"/>
      <c r="I32" s="745"/>
      <c r="J32" s="745"/>
      <c r="K32" s="745"/>
      <c r="L32" s="746"/>
    </row>
    <row r="33" spans="2:12" ht="18" customHeight="1" x14ac:dyDescent="0.25">
      <c r="B33" s="60" t="s">
        <v>238</v>
      </c>
      <c r="C33" s="540"/>
      <c r="D33" s="541"/>
      <c r="E33" s="541"/>
      <c r="F33" s="541"/>
      <c r="G33" s="542"/>
      <c r="H33" s="521"/>
    </row>
    <row r="34" spans="2:12" ht="18" customHeight="1" x14ac:dyDescent="0.25">
      <c r="B34" s="64" t="s">
        <v>239</v>
      </c>
      <c r="C34" s="39"/>
      <c r="D34" s="101">
        <v>0</v>
      </c>
      <c r="E34" s="214">
        <v>0</v>
      </c>
      <c r="F34" s="561">
        <f>SUM(D34:E34)</f>
        <v>0</v>
      </c>
      <c r="G34" s="66">
        <f>IFERROR(F34/$F$63,0)</f>
        <v>0</v>
      </c>
      <c r="H34" s="523"/>
      <c r="I34" s="745"/>
      <c r="J34" s="745"/>
      <c r="K34" s="745"/>
      <c r="L34" s="746"/>
    </row>
    <row r="35" spans="2:12" ht="18" customHeight="1" x14ac:dyDescent="0.25">
      <c r="B35" s="64" t="s">
        <v>240</v>
      </c>
      <c r="C35" s="39"/>
      <c r="D35" s="101">
        <v>0</v>
      </c>
      <c r="E35" s="214">
        <v>0</v>
      </c>
      <c r="F35" s="561">
        <f t="shared" ref="F35:F36" si="2">SUM(D35:E35)</f>
        <v>0</v>
      </c>
      <c r="G35" s="66">
        <f>IFERROR(F35/$F$63,0)</f>
        <v>0</v>
      </c>
      <c r="H35" s="523"/>
      <c r="I35" s="745"/>
      <c r="J35" s="745"/>
      <c r="K35" s="745"/>
      <c r="L35" s="746"/>
    </row>
    <row r="36" spans="2:12" ht="18" customHeight="1" x14ac:dyDescent="0.25">
      <c r="B36" s="64" t="s">
        <v>423</v>
      </c>
      <c r="C36" s="67"/>
      <c r="D36" s="101">
        <v>0</v>
      </c>
      <c r="E36" s="214">
        <v>0</v>
      </c>
      <c r="F36" s="561">
        <f t="shared" si="2"/>
        <v>0</v>
      </c>
      <c r="G36" s="66">
        <f>IFERROR(F36/$F$63,0)</f>
        <v>0</v>
      </c>
      <c r="H36" s="523"/>
      <c r="I36" s="99"/>
      <c r="J36" s="99"/>
      <c r="K36" s="99"/>
      <c r="L36" s="100"/>
    </row>
    <row r="37" spans="2:12" ht="18" customHeight="1" x14ac:dyDescent="0.25">
      <c r="B37" s="60" t="s">
        <v>241</v>
      </c>
      <c r="C37" s="540"/>
      <c r="D37" s="541"/>
      <c r="E37" s="541"/>
      <c r="F37" s="541"/>
      <c r="G37" s="542"/>
      <c r="H37" s="521"/>
      <c r="L37" s="105"/>
    </row>
    <row r="38" spans="2:12" ht="15.75" x14ac:dyDescent="0.25">
      <c r="B38" s="64" t="s">
        <v>10</v>
      </c>
      <c r="C38" s="688"/>
      <c r="D38" s="101">
        <v>0</v>
      </c>
      <c r="E38" s="214">
        <v>0</v>
      </c>
      <c r="F38" s="561">
        <f>SUM(D38:E38)</f>
        <v>0</v>
      </c>
      <c r="G38" s="66">
        <f>IFERROR(F38/$F$63,0)</f>
        <v>0</v>
      </c>
      <c r="H38" s="524"/>
      <c r="I38" s="757"/>
      <c r="J38" s="759"/>
      <c r="K38" s="759"/>
      <c r="L38" s="760"/>
    </row>
    <row r="39" spans="2:12" ht="15.75" x14ac:dyDescent="0.25">
      <c r="B39" s="64" t="s">
        <v>235</v>
      </c>
      <c r="C39" s="688"/>
      <c r="D39" s="101">
        <v>0</v>
      </c>
      <c r="E39" s="214">
        <v>0</v>
      </c>
      <c r="F39" s="561">
        <f t="shared" ref="F39:F41" si="3">SUM(D39:E39)</f>
        <v>0</v>
      </c>
      <c r="G39" s="66">
        <f>IFERROR(F39/$F$63,0)</f>
        <v>0</v>
      </c>
      <c r="H39" s="524"/>
      <c r="I39" s="757"/>
      <c r="J39" s="759"/>
      <c r="K39" s="759"/>
      <c r="L39" s="760"/>
    </row>
    <row r="40" spans="2:12" ht="15.75" x14ac:dyDescent="0.25">
      <c r="B40" s="64" t="s">
        <v>242</v>
      </c>
      <c r="C40" s="39"/>
      <c r="D40" s="101">
        <v>0</v>
      </c>
      <c r="E40" s="214">
        <v>0</v>
      </c>
      <c r="F40" s="561">
        <f t="shared" si="3"/>
        <v>0</v>
      </c>
      <c r="G40" s="66">
        <f>IFERROR(F40/$F$63,0)</f>
        <v>0</v>
      </c>
      <c r="H40" s="525"/>
      <c r="I40" s="528"/>
      <c r="J40" s="529"/>
      <c r="K40" s="529"/>
      <c r="L40" s="530"/>
    </row>
    <row r="41" spans="2:12" ht="15.75" x14ac:dyDescent="0.25">
      <c r="B41" s="64" t="s">
        <v>242</v>
      </c>
      <c r="C41" s="39"/>
      <c r="D41" s="101">
        <v>0</v>
      </c>
      <c r="E41" s="214">
        <v>0</v>
      </c>
      <c r="F41" s="561">
        <f t="shared" si="3"/>
        <v>0</v>
      </c>
      <c r="G41" s="66">
        <f>IFERROR(F41/$F$63,0)</f>
        <v>0</v>
      </c>
      <c r="H41" s="525"/>
      <c r="I41" s="757"/>
      <c r="J41" s="759"/>
      <c r="K41" s="759"/>
      <c r="L41" s="760"/>
    </row>
    <row r="42" spans="2:12" ht="15.75" x14ac:dyDescent="0.25">
      <c r="B42" s="60" t="s">
        <v>243</v>
      </c>
      <c r="C42" s="540"/>
      <c r="D42" s="541"/>
      <c r="E42" s="541"/>
      <c r="F42" s="541"/>
      <c r="G42" s="542"/>
      <c r="H42" s="521"/>
    </row>
    <row r="43" spans="2:12" ht="15.75" x14ac:dyDescent="0.25">
      <c r="B43" s="64" t="s">
        <v>244</v>
      </c>
      <c r="C43" s="65"/>
      <c r="D43" s="101">
        <v>0</v>
      </c>
      <c r="E43" s="214">
        <v>0</v>
      </c>
      <c r="F43" s="561">
        <f>SUM(D43:E43)</f>
        <v>0</v>
      </c>
      <c r="G43" s="66">
        <f>IFERROR(F43/$F$63,0)</f>
        <v>0</v>
      </c>
      <c r="H43" s="523"/>
      <c r="I43" s="745"/>
      <c r="J43" s="745"/>
      <c r="K43" s="745"/>
      <c r="L43" s="746"/>
    </row>
    <row r="44" spans="2:12" ht="15.75" x14ac:dyDescent="0.25">
      <c r="B44" s="64" t="s">
        <v>245</v>
      </c>
      <c r="C44" s="69"/>
      <c r="D44" s="101">
        <v>0</v>
      </c>
      <c r="E44" s="214">
        <v>0</v>
      </c>
      <c r="F44" s="561">
        <f t="shared" ref="F44:F46" si="4">SUM(D44:E44)</f>
        <v>0</v>
      </c>
      <c r="G44" s="66">
        <f>IFERROR(F44/$F$63,0)</f>
        <v>0</v>
      </c>
      <c r="H44" s="523"/>
      <c r="I44" s="745"/>
      <c r="J44" s="745"/>
      <c r="K44" s="745"/>
      <c r="L44" s="746"/>
    </row>
    <row r="45" spans="2:12" ht="15.75" x14ac:dyDescent="0.25">
      <c r="B45" s="64" t="s">
        <v>246</v>
      </c>
      <c r="C45" s="69"/>
      <c r="D45" s="101">
        <v>0</v>
      </c>
      <c r="E45" s="214">
        <v>0</v>
      </c>
      <c r="F45" s="561">
        <f t="shared" si="4"/>
        <v>0</v>
      </c>
      <c r="G45" s="66">
        <f>IFERROR(F45/$F$63,0)</f>
        <v>0</v>
      </c>
      <c r="H45" s="523"/>
      <c r="I45" s="745"/>
      <c r="J45" s="745"/>
      <c r="K45" s="745"/>
      <c r="L45" s="746"/>
    </row>
    <row r="46" spans="2:12" ht="15.75" x14ac:dyDescent="0.25">
      <c r="B46" s="70" t="s">
        <v>247</v>
      </c>
      <c r="C46" s="39"/>
      <c r="D46" s="101">
        <v>0</v>
      </c>
      <c r="E46" s="214">
        <v>0</v>
      </c>
      <c r="F46" s="561">
        <f t="shared" si="4"/>
        <v>0</v>
      </c>
      <c r="G46" s="66">
        <f>IFERROR(F46/$F$63,0)</f>
        <v>0</v>
      </c>
      <c r="H46" s="523"/>
      <c r="I46" s="745"/>
      <c r="J46" s="745"/>
      <c r="K46" s="745"/>
      <c r="L46" s="746"/>
    </row>
    <row r="47" spans="2:12" ht="15.75" x14ac:dyDescent="0.25">
      <c r="B47" s="60" t="s">
        <v>248</v>
      </c>
      <c r="C47" s="540"/>
      <c r="D47" s="541"/>
      <c r="E47" s="541"/>
      <c r="F47" s="541"/>
      <c r="G47" s="526"/>
      <c r="H47" s="521"/>
    </row>
    <row r="48" spans="2:12" ht="15.75" x14ac:dyDescent="0.25">
      <c r="B48" s="64" t="s">
        <v>256</v>
      </c>
      <c r="C48" s="71"/>
      <c r="D48" s="101">
        <v>0</v>
      </c>
      <c r="E48" s="214">
        <v>0</v>
      </c>
      <c r="F48" s="561">
        <f>SUM(D48:E48)</f>
        <v>0</v>
      </c>
      <c r="G48" s="66">
        <f>IFERROR(F48/$F$63,0)</f>
        <v>0</v>
      </c>
      <c r="H48" s="523"/>
      <c r="I48" s="744"/>
      <c r="J48" s="745"/>
      <c r="K48" s="745"/>
      <c r="L48" s="746"/>
    </row>
    <row r="49" spans="1:12" ht="15.75" x14ac:dyDescent="0.25">
      <c r="B49" s="64" t="s">
        <v>257</v>
      </c>
      <c r="C49" s="39"/>
      <c r="D49" s="101">
        <v>0</v>
      </c>
      <c r="E49" s="214">
        <v>0</v>
      </c>
      <c r="F49" s="561">
        <f>SUM(D49:E49)</f>
        <v>0</v>
      </c>
      <c r="G49" s="66">
        <f>IFERROR(F49/$F$63,0)</f>
        <v>0</v>
      </c>
      <c r="H49" s="523"/>
      <c r="I49" s="744"/>
      <c r="J49" s="745"/>
      <c r="K49" s="745"/>
      <c r="L49" s="746"/>
    </row>
    <row r="50" spans="1:12" ht="15.75" x14ac:dyDescent="0.25">
      <c r="B50" s="60" t="s">
        <v>249</v>
      </c>
      <c r="C50" s="540"/>
      <c r="D50" s="541"/>
      <c r="E50" s="541"/>
      <c r="F50" s="541"/>
      <c r="G50" s="526"/>
      <c r="H50" s="521"/>
    </row>
    <row r="51" spans="1:12" ht="15.75" x14ac:dyDescent="0.25">
      <c r="B51" s="64" t="s">
        <v>236</v>
      </c>
      <c r="C51" s="69"/>
      <c r="D51" s="101">
        <v>0</v>
      </c>
      <c r="E51" s="214">
        <v>0</v>
      </c>
      <c r="F51" s="561">
        <f>SUM(D51:E51)</f>
        <v>0</v>
      </c>
      <c r="G51" s="66">
        <f>IFERROR(F51/$F$63,0)</f>
        <v>0</v>
      </c>
      <c r="H51" s="523"/>
      <c r="I51" s="744"/>
      <c r="J51" s="745"/>
      <c r="K51" s="745"/>
      <c r="L51" s="746"/>
    </row>
    <row r="52" spans="1:12" ht="15.75" x14ac:dyDescent="0.25">
      <c r="B52" s="64" t="s">
        <v>11</v>
      </c>
      <c r="C52" s="69"/>
      <c r="D52" s="101">
        <v>0</v>
      </c>
      <c r="E52" s="214">
        <v>0</v>
      </c>
      <c r="F52" s="561">
        <f t="shared" ref="F52:F53" si="5">SUM(D52:E52)</f>
        <v>0</v>
      </c>
      <c r="G52" s="66">
        <f>IFERROR(F52/$F$63,0)</f>
        <v>0</v>
      </c>
      <c r="H52" s="523"/>
      <c r="I52" s="744"/>
      <c r="J52" s="745"/>
      <c r="K52" s="745"/>
      <c r="L52" s="746"/>
    </row>
    <row r="53" spans="1:12" ht="15.75" x14ac:dyDescent="0.25">
      <c r="B53" s="64" t="s">
        <v>371</v>
      </c>
      <c r="C53" s="69"/>
      <c r="D53" s="101">
        <v>0</v>
      </c>
      <c r="E53" s="214">
        <v>0</v>
      </c>
      <c r="F53" s="561">
        <f t="shared" si="5"/>
        <v>0</v>
      </c>
      <c r="G53" s="66">
        <f>IFERROR(F53/$F$63,0)</f>
        <v>0</v>
      </c>
      <c r="H53" s="523"/>
      <c r="I53" s="744"/>
      <c r="J53" s="745"/>
      <c r="K53" s="745"/>
      <c r="L53" s="746"/>
    </row>
    <row r="54" spans="1:12" ht="15.75" x14ac:dyDescent="0.25">
      <c r="B54" s="60" t="s">
        <v>250</v>
      </c>
      <c r="C54" s="540"/>
      <c r="D54" s="541"/>
      <c r="E54" s="541"/>
      <c r="F54" s="541"/>
      <c r="G54" s="526"/>
      <c r="H54" s="521"/>
    </row>
    <row r="55" spans="1:12" ht="15.75" x14ac:dyDescent="0.25">
      <c r="B55" s="64" t="s">
        <v>64</v>
      </c>
      <c r="C55" s="69"/>
      <c r="D55" s="102">
        <v>0</v>
      </c>
      <c r="E55" s="538">
        <v>0</v>
      </c>
      <c r="F55" s="562">
        <f>SUM(D55:E55)</f>
        <v>0</v>
      </c>
      <c r="G55" s="66">
        <f t="shared" ref="G55:G61" si="6">IFERROR(F55/$F$63,0)</f>
        <v>0</v>
      </c>
      <c r="H55" s="523"/>
      <c r="I55" s="744"/>
      <c r="J55" s="745"/>
      <c r="K55" s="745"/>
      <c r="L55" s="746"/>
    </row>
    <row r="56" spans="1:12" ht="15.75" x14ac:dyDescent="0.25">
      <c r="B56" s="64" t="s">
        <v>251</v>
      </c>
      <c r="C56" s="69"/>
      <c r="D56" s="102">
        <v>0</v>
      </c>
      <c r="E56" s="538">
        <v>0</v>
      </c>
      <c r="F56" s="562">
        <f t="shared" ref="F56:F61" si="7">SUM(D56:E56)</f>
        <v>0</v>
      </c>
      <c r="G56" s="66">
        <f t="shared" si="6"/>
        <v>0</v>
      </c>
      <c r="H56" s="523"/>
      <c r="I56" s="744"/>
      <c r="J56" s="745"/>
      <c r="K56" s="745"/>
      <c r="L56" s="746"/>
    </row>
    <row r="57" spans="1:12" ht="15.75" x14ac:dyDescent="0.25">
      <c r="B57" s="64" t="s">
        <v>308</v>
      </c>
      <c r="C57" s="39"/>
      <c r="D57" s="102">
        <v>0</v>
      </c>
      <c r="E57" s="538">
        <v>0</v>
      </c>
      <c r="F57" s="562">
        <f t="shared" si="7"/>
        <v>0</v>
      </c>
      <c r="G57" s="66">
        <f t="shared" si="6"/>
        <v>0</v>
      </c>
      <c r="H57" s="523"/>
      <c r="I57" s="744"/>
      <c r="J57" s="745"/>
      <c r="K57" s="745"/>
      <c r="L57" s="746"/>
    </row>
    <row r="58" spans="1:12" ht="15.75" x14ac:dyDescent="0.25">
      <c r="B58" s="64" t="s">
        <v>250</v>
      </c>
      <c r="C58" s="39"/>
      <c r="D58" s="102">
        <v>0</v>
      </c>
      <c r="E58" s="538">
        <v>0</v>
      </c>
      <c r="F58" s="562">
        <f t="shared" si="7"/>
        <v>0</v>
      </c>
      <c r="G58" s="66">
        <f t="shared" si="6"/>
        <v>0</v>
      </c>
      <c r="H58" s="523"/>
      <c r="I58" s="744"/>
      <c r="J58" s="745"/>
      <c r="K58" s="745"/>
      <c r="L58" s="746"/>
    </row>
    <row r="59" spans="1:12" ht="15.75" x14ac:dyDescent="0.25">
      <c r="B59" s="64" t="s">
        <v>250</v>
      </c>
      <c r="C59" s="39"/>
      <c r="D59" s="102">
        <v>0</v>
      </c>
      <c r="E59" s="538">
        <v>0</v>
      </c>
      <c r="F59" s="562">
        <f t="shared" si="7"/>
        <v>0</v>
      </c>
      <c r="G59" s="66">
        <f t="shared" si="6"/>
        <v>0</v>
      </c>
      <c r="H59" s="523"/>
      <c r="I59" s="744"/>
      <c r="J59" s="745"/>
      <c r="K59" s="745"/>
      <c r="L59" s="746"/>
    </row>
    <row r="60" spans="1:12" ht="15.75" x14ac:dyDescent="0.25">
      <c r="B60" s="64" t="s">
        <v>250</v>
      </c>
      <c r="C60" s="39"/>
      <c r="D60" s="102">
        <v>0</v>
      </c>
      <c r="E60" s="538">
        <v>0</v>
      </c>
      <c r="F60" s="562">
        <f t="shared" si="7"/>
        <v>0</v>
      </c>
      <c r="G60" s="66">
        <f t="shared" si="6"/>
        <v>0</v>
      </c>
      <c r="H60" s="523"/>
      <c r="I60" s="744"/>
      <c r="J60" s="745"/>
      <c r="K60" s="745"/>
      <c r="L60" s="746"/>
    </row>
    <row r="61" spans="1:12" ht="15.75" x14ac:dyDescent="0.25">
      <c r="B61" s="64" t="s">
        <v>250</v>
      </c>
      <c r="C61" s="39"/>
      <c r="D61" s="101">
        <v>0</v>
      </c>
      <c r="E61" s="214">
        <v>0</v>
      </c>
      <c r="F61" s="561">
        <f t="shared" si="7"/>
        <v>0</v>
      </c>
      <c r="G61" s="66">
        <f t="shared" si="6"/>
        <v>0</v>
      </c>
      <c r="H61" s="523"/>
      <c r="I61" s="744"/>
      <c r="J61" s="745"/>
      <c r="K61" s="745"/>
      <c r="L61" s="746"/>
    </row>
    <row r="62" spans="1:12" ht="15.75" x14ac:dyDescent="0.25">
      <c r="B62" s="72"/>
      <c r="C62" s="540"/>
      <c r="D62" s="541"/>
      <c r="E62" s="541"/>
      <c r="F62" s="541"/>
      <c r="G62" s="63"/>
      <c r="H62" s="519"/>
    </row>
    <row r="63" spans="1:12" ht="24.75" customHeight="1" thickBot="1" x14ac:dyDescent="0.3">
      <c r="A63" s="73"/>
      <c r="B63" s="74" t="s">
        <v>310</v>
      </c>
      <c r="C63" s="74"/>
      <c r="D63" s="536">
        <f>ROUND(SUM(D31:D61),0)</f>
        <v>0</v>
      </c>
      <c r="E63" s="536">
        <f>ROUND(SUM(E31:E61),0)</f>
        <v>0</v>
      </c>
      <c r="F63" s="536">
        <f>ROUND(SUM(F31:F61),0)</f>
        <v>0</v>
      </c>
      <c r="G63" s="75">
        <f>SUM(G31:G61)</f>
        <v>0</v>
      </c>
      <c r="H63" s="750" t="str">
        <f>IF(F99&lt;=F63,"Construction Sources Are Greater Than or Equal to Permanent Sources","Construction Sources Are Less Than Permanent Sources")</f>
        <v>Construction Sources Are Greater Than or Equal to Permanent Sources</v>
      </c>
      <c r="I63" s="751"/>
      <c r="J63" s="751"/>
      <c r="K63" s="751"/>
    </row>
    <row r="64" spans="1:12" ht="16.5" thickTop="1" x14ac:dyDescent="0.25">
      <c r="B64" s="76"/>
      <c r="C64" s="540"/>
      <c r="D64" s="541"/>
      <c r="E64" s="541"/>
      <c r="F64" s="541"/>
      <c r="G64" s="63"/>
      <c r="H64" s="519"/>
    </row>
    <row r="65" spans="2:12" ht="28.5" customHeight="1" x14ac:dyDescent="0.25">
      <c r="B65" s="107" t="s">
        <v>13</v>
      </c>
      <c r="C65" s="106" t="s">
        <v>309</v>
      </c>
      <c r="D65" s="106" t="s">
        <v>6</v>
      </c>
      <c r="E65" s="106" t="s">
        <v>372</v>
      </c>
      <c r="F65" s="77" t="s">
        <v>8</v>
      </c>
      <c r="G65" s="77" t="s">
        <v>9</v>
      </c>
      <c r="H65" s="59" t="s">
        <v>326</v>
      </c>
      <c r="I65" s="752" t="s">
        <v>169</v>
      </c>
      <c r="J65" s="753"/>
      <c r="K65" s="753"/>
      <c r="L65" s="754"/>
    </row>
    <row r="66" spans="2:12" ht="15.75" x14ac:dyDescent="0.25">
      <c r="B66" s="60" t="s">
        <v>237</v>
      </c>
      <c r="C66" s="540"/>
      <c r="D66" s="541"/>
      <c r="E66" s="541"/>
      <c r="F66" s="541"/>
      <c r="G66" s="63"/>
      <c r="H66" s="519"/>
    </row>
    <row r="67" spans="2:12" ht="15.75" x14ac:dyDescent="0.25">
      <c r="B67" s="64" t="s">
        <v>389</v>
      </c>
      <c r="C67" s="65"/>
      <c r="D67" s="103">
        <v>0</v>
      </c>
      <c r="E67" s="28">
        <v>0</v>
      </c>
      <c r="F67" s="537">
        <f>SUM(D67:E67)</f>
        <v>0</v>
      </c>
      <c r="G67" s="68">
        <f>IFERROR(F67/$F$99,0)</f>
        <v>0</v>
      </c>
      <c r="H67" s="523"/>
      <c r="I67" s="744"/>
      <c r="J67" s="745"/>
      <c r="K67" s="745"/>
      <c r="L67" s="746"/>
    </row>
    <row r="68" spans="2:12" ht="15.75" x14ac:dyDescent="0.25">
      <c r="B68" s="64" t="s">
        <v>390</v>
      </c>
      <c r="C68" s="65"/>
      <c r="D68" s="101">
        <v>0</v>
      </c>
      <c r="E68" s="214">
        <v>0</v>
      </c>
      <c r="F68" s="534">
        <f>SUM(D68:E68)</f>
        <v>0</v>
      </c>
      <c r="G68" s="66">
        <f>IFERROR(F68/$F$63,0)</f>
        <v>0</v>
      </c>
      <c r="H68" s="522"/>
      <c r="I68" s="745"/>
      <c r="J68" s="745"/>
      <c r="K68" s="745"/>
      <c r="L68" s="746"/>
    </row>
    <row r="69" spans="2:12" ht="15.75" x14ac:dyDescent="0.25">
      <c r="B69" s="60" t="s">
        <v>294</v>
      </c>
      <c r="C69" s="540"/>
      <c r="D69" s="541"/>
      <c r="E69" s="541"/>
      <c r="F69" s="541"/>
      <c r="G69" s="526"/>
      <c r="H69" s="527"/>
    </row>
    <row r="70" spans="2:12" ht="15.75" x14ac:dyDescent="0.25">
      <c r="B70" s="70" t="s">
        <v>253</v>
      </c>
      <c r="C70" s="39"/>
      <c r="D70" s="101">
        <v>0</v>
      </c>
      <c r="E70" s="214">
        <v>0</v>
      </c>
      <c r="F70" s="534">
        <f>SUM(D70:E70)</f>
        <v>0</v>
      </c>
      <c r="G70" s="68">
        <f>IFERROR(F70/$F$99,0)</f>
        <v>0</v>
      </c>
      <c r="H70" s="523"/>
      <c r="I70" s="745"/>
      <c r="J70" s="745"/>
      <c r="K70" s="745"/>
      <c r="L70" s="746"/>
    </row>
    <row r="71" spans="2:12" ht="15.75" x14ac:dyDescent="0.25">
      <c r="B71" s="70" t="s">
        <v>254</v>
      </c>
      <c r="C71" s="39"/>
      <c r="D71" s="101">
        <v>0</v>
      </c>
      <c r="E71" s="214">
        <v>0</v>
      </c>
      <c r="F71" s="534">
        <f t="shared" ref="F71:F72" si="8">SUM(D71:E71)</f>
        <v>0</v>
      </c>
      <c r="G71" s="68">
        <f>IFERROR(F71/$F$99,0)</f>
        <v>0</v>
      </c>
      <c r="H71" s="523"/>
      <c r="I71" s="745"/>
      <c r="J71" s="745"/>
      <c r="K71" s="745"/>
      <c r="L71" s="746"/>
    </row>
    <row r="72" spans="2:12" ht="15.75" x14ac:dyDescent="0.25">
      <c r="B72" s="70" t="s">
        <v>255</v>
      </c>
      <c r="C72" s="39"/>
      <c r="D72" s="101">
        <v>0</v>
      </c>
      <c r="E72" s="214">
        <v>0</v>
      </c>
      <c r="F72" s="534">
        <f t="shared" si="8"/>
        <v>0</v>
      </c>
      <c r="G72" s="68">
        <f>IFERROR(F72/$F$99,0)</f>
        <v>0</v>
      </c>
      <c r="H72" s="523"/>
      <c r="I72" s="745"/>
      <c r="J72" s="745"/>
      <c r="K72" s="745"/>
      <c r="L72" s="746"/>
    </row>
    <row r="73" spans="2:12" ht="15.75" x14ac:dyDescent="0.25">
      <c r="B73" s="60" t="s">
        <v>241</v>
      </c>
      <c r="C73" s="540"/>
      <c r="D73" s="541"/>
      <c r="E73" s="541"/>
      <c r="F73" s="541"/>
      <c r="G73" s="526"/>
      <c r="H73" s="527"/>
    </row>
    <row r="74" spans="2:12" ht="15.75" x14ac:dyDescent="0.25">
      <c r="B74" s="64" t="s">
        <v>10</v>
      </c>
      <c r="C74" s="688"/>
      <c r="D74" s="101">
        <v>0</v>
      </c>
      <c r="E74" s="214">
        <v>0</v>
      </c>
      <c r="F74" s="534">
        <f>SUM(D74:E74)</f>
        <v>0</v>
      </c>
      <c r="G74" s="68">
        <f>IFERROR(F74/$F$99,0)</f>
        <v>0</v>
      </c>
      <c r="H74" s="523"/>
      <c r="I74" s="744"/>
      <c r="J74" s="745"/>
      <c r="K74" s="745"/>
      <c r="L74" s="746"/>
    </row>
    <row r="75" spans="2:12" ht="15.75" x14ac:dyDescent="0.25">
      <c r="B75" s="64" t="s">
        <v>235</v>
      </c>
      <c r="C75" s="688"/>
      <c r="D75" s="101">
        <v>0</v>
      </c>
      <c r="E75" s="214">
        <v>0</v>
      </c>
      <c r="F75" s="534">
        <f t="shared" ref="F75:F77" si="9">SUM(D75:E75)</f>
        <v>0</v>
      </c>
      <c r="G75" s="68">
        <f>IFERROR(F75/$F$99,0)</f>
        <v>0</v>
      </c>
      <c r="H75" s="523"/>
      <c r="I75" s="744"/>
      <c r="J75" s="745"/>
      <c r="K75" s="745"/>
      <c r="L75" s="746"/>
    </row>
    <row r="76" spans="2:12" ht="15.75" x14ac:dyDescent="0.25">
      <c r="B76" s="64" t="s">
        <v>242</v>
      </c>
      <c r="C76" s="39"/>
      <c r="D76" s="101">
        <v>0</v>
      </c>
      <c r="E76" s="214">
        <v>0</v>
      </c>
      <c r="F76" s="534">
        <f t="shared" si="9"/>
        <v>0</v>
      </c>
      <c r="G76" s="68">
        <f>IFERROR(F76/$F$99,0)</f>
        <v>0</v>
      </c>
      <c r="H76" s="523"/>
      <c r="I76" s="744"/>
      <c r="J76" s="745"/>
      <c r="K76" s="745"/>
      <c r="L76" s="746"/>
    </row>
    <row r="77" spans="2:12" ht="15.75" x14ac:dyDescent="0.25">
      <c r="B77" s="64" t="s">
        <v>242</v>
      </c>
      <c r="C77" s="39"/>
      <c r="D77" s="101">
        <v>0</v>
      </c>
      <c r="E77" s="214">
        <v>0</v>
      </c>
      <c r="F77" s="534">
        <f t="shared" si="9"/>
        <v>0</v>
      </c>
      <c r="G77" s="68">
        <f>IFERROR(F77/$F$99,0)</f>
        <v>0</v>
      </c>
      <c r="H77" s="523"/>
      <c r="I77" s="744"/>
      <c r="J77" s="745"/>
      <c r="K77" s="745"/>
      <c r="L77" s="746"/>
    </row>
    <row r="78" spans="2:12" ht="15.75" x14ac:dyDescent="0.25">
      <c r="B78" s="60" t="s">
        <v>259</v>
      </c>
      <c r="C78" s="540"/>
      <c r="D78" s="541"/>
      <c r="E78" s="541"/>
      <c r="F78" s="541"/>
      <c r="G78" s="526"/>
      <c r="H78" s="527"/>
    </row>
    <row r="79" spans="2:12" ht="15.75" x14ac:dyDescent="0.25">
      <c r="B79" s="64" t="s">
        <v>258</v>
      </c>
      <c r="C79" s="65"/>
      <c r="D79" s="101">
        <v>0</v>
      </c>
      <c r="E79" s="214">
        <v>0</v>
      </c>
      <c r="F79" s="534">
        <f>SUM(D79:E79)</f>
        <v>0</v>
      </c>
      <c r="G79" s="68">
        <f>IFERROR(F79/$F$99,0)</f>
        <v>0</v>
      </c>
      <c r="H79" s="523"/>
      <c r="I79" s="744"/>
      <c r="J79" s="745"/>
      <c r="K79" s="745"/>
      <c r="L79" s="746"/>
    </row>
    <row r="80" spans="2:12" ht="15.75" x14ac:dyDescent="0.25">
      <c r="B80" s="64" t="s">
        <v>245</v>
      </c>
      <c r="C80" s="69"/>
      <c r="D80" s="101">
        <v>0</v>
      </c>
      <c r="E80" s="214">
        <v>0</v>
      </c>
      <c r="F80" s="534">
        <f t="shared" ref="F80:F82" si="10">SUM(D80:E80)</f>
        <v>0</v>
      </c>
      <c r="G80" s="68">
        <f>IFERROR(F80/$F$99,0)</f>
        <v>0</v>
      </c>
      <c r="H80" s="523"/>
      <c r="I80" s="744"/>
      <c r="J80" s="745"/>
      <c r="K80" s="745"/>
      <c r="L80" s="746"/>
    </row>
    <row r="81" spans="2:12" ht="15.75" x14ac:dyDescent="0.25">
      <c r="B81" s="64" t="s">
        <v>246</v>
      </c>
      <c r="C81" s="69"/>
      <c r="D81" s="101">
        <v>0</v>
      </c>
      <c r="E81" s="214">
        <v>0</v>
      </c>
      <c r="F81" s="534">
        <f t="shared" si="10"/>
        <v>0</v>
      </c>
      <c r="G81" s="68">
        <f>IFERROR(F81/$F$99,0)</f>
        <v>0</v>
      </c>
      <c r="H81" s="523"/>
      <c r="I81" s="744"/>
      <c r="J81" s="745"/>
      <c r="K81" s="745"/>
      <c r="L81" s="746"/>
    </row>
    <row r="82" spans="2:12" ht="15.75" x14ac:dyDescent="0.25">
      <c r="B82" s="64" t="s">
        <v>247</v>
      </c>
      <c r="C82" s="39"/>
      <c r="D82" s="101">
        <v>0</v>
      </c>
      <c r="E82" s="214">
        <v>0</v>
      </c>
      <c r="F82" s="534">
        <f t="shared" si="10"/>
        <v>0</v>
      </c>
      <c r="G82" s="68">
        <f>IFERROR(F82/$F$99,0)</f>
        <v>0</v>
      </c>
      <c r="H82" s="523"/>
      <c r="I82" s="744"/>
      <c r="J82" s="745"/>
      <c r="K82" s="745"/>
      <c r="L82" s="746"/>
    </row>
    <row r="83" spans="2:12" ht="15.75" x14ac:dyDescent="0.25">
      <c r="B83" s="60" t="s">
        <v>248</v>
      </c>
      <c r="C83" s="540"/>
      <c r="D83" s="541"/>
      <c r="E83" s="541"/>
      <c r="F83" s="541"/>
      <c r="G83" s="540"/>
      <c r="H83" s="527"/>
    </row>
    <row r="84" spans="2:12" ht="15.75" x14ac:dyDescent="0.25">
      <c r="B84" s="64" t="s">
        <v>256</v>
      </c>
      <c r="C84" s="69"/>
      <c r="D84" s="101">
        <v>0</v>
      </c>
      <c r="E84" s="214">
        <v>0</v>
      </c>
      <c r="F84" s="534">
        <f>SUM(D84:E84)</f>
        <v>0</v>
      </c>
      <c r="G84" s="68">
        <f>IFERROR(F84/$F$99,0)</f>
        <v>0</v>
      </c>
      <c r="H84" s="523"/>
      <c r="I84" s="744"/>
      <c r="J84" s="745"/>
      <c r="K84" s="745"/>
      <c r="L84" s="746"/>
    </row>
    <row r="85" spans="2:12" ht="15.75" x14ac:dyDescent="0.25">
      <c r="B85" s="64" t="s">
        <v>257</v>
      </c>
      <c r="C85" s="39"/>
      <c r="D85" s="101">
        <v>0</v>
      </c>
      <c r="E85" s="214">
        <v>0</v>
      </c>
      <c r="F85" s="534">
        <f>SUM(D85:E85)</f>
        <v>0</v>
      </c>
      <c r="G85" s="68">
        <f>IFERROR(F85/$F$99,0)</f>
        <v>0</v>
      </c>
      <c r="H85" s="523"/>
      <c r="I85" s="744"/>
      <c r="J85" s="745"/>
      <c r="K85" s="745"/>
      <c r="L85" s="746"/>
    </row>
    <row r="86" spans="2:12" ht="15.75" x14ac:dyDescent="0.25">
      <c r="B86" s="60" t="s">
        <v>249</v>
      </c>
      <c r="C86" s="540"/>
      <c r="D86" s="541"/>
      <c r="E86" s="541"/>
      <c r="F86" s="541"/>
      <c r="G86" s="540"/>
      <c r="H86" s="527"/>
    </row>
    <row r="87" spans="2:12" ht="15.75" x14ac:dyDescent="0.25">
      <c r="B87" s="64" t="s">
        <v>236</v>
      </c>
      <c r="C87" s="69"/>
      <c r="D87" s="101">
        <v>0</v>
      </c>
      <c r="E87" s="214">
        <v>0</v>
      </c>
      <c r="F87" s="534">
        <f>SUM(D87:E87)</f>
        <v>0</v>
      </c>
      <c r="G87" s="68">
        <f>IFERROR(F87/$F$99,0)</f>
        <v>0</v>
      </c>
      <c r="H87" s="523"/>
      <c r="I87" s="744"/>
      <c r="J87" s="745"/>
      <c r="K87" s="745"/>
      <c r="L87" s="746"/>
    </row>
    <row r="88" spans="2:12" ht="15.75" x14ac:dyDescent="0.25">
      <c r="B88" s="64" t="s">
        <v>11</v>
      </c>
      <c r="C88" s="69"/>
      <c r="D88" s="101">
        <v>0</v>
      </c>
      <c r="E88" s="214">
        <v>0</v>
      </c>
      <c r="F88" s="534">
        <f t="shared" ref="F88:F89" si="11">SUM(D88:E88)</f>
        <v>0</v>
      </c>
      <c r="G88" s="68">
        <f>IFERROR(F88/$F$99,0)</f>
        <v>0</v>
      </c>
      <c r="H88" s="523"/>
      <c r="I88" s="744"/>
      <c r="J88" s="745"/>
      <c r="K88" s="745"/>
      <c r="L88" s="746"/>
    </row>
    <row r="89" spans="2:12" ht="15.75" x14ac:dyDescent="0.25">
      <c r="B89" s="64" t="s">
        <v>371</v>
      </c>
      <c r="C89" s="69"/>
      <c r="D89" s="101">
        <v>0</v>
      </c>
      <c r="E89" s="214">
        <v>0</v>
      </c>
      <c r="F89" s="534">
        <f t="shared" si="11"/>
        <v>0</v>
      </c>
      <c r="G89" s="68">
        <f>IFERROR(F89/$F$99,0)</f>
        <v>0</v>
      </c>
      <c r="H89" s="523"/>
      <c r="I89" s="744"/>
      <c r="J89" s="745"/>
      <c r="K89" s="745"/>
      <c r="L89" s="746"/>
    </row>
    <row r="90" spans="2:12" ht="15.75" x14ac:dyDescent="0.25">
      <c r="B90" s="60" t="s">
        <v>250</v>
      </c>
      <c r="C90" s="540"/>
      <c r="D90" s="541"/>
      <c r="E90" s="541"/>
      <c r="F90" s="541"/>
      <c r="G90" s="540"/>
      <c r="H90" s="527"/>
    </row>
    <row r="91" spans="2:12" ht="15.75" x14ac:dyDescent="0.25">
      <c r="B91" s="64" t="s">
        <v>64</v>
      </c>
      <c r="C91" s="69"/>
      <c r="D91" s="102">
        <v>0</v>
      </c>
      <c r="E91" s="538">
        <v>0</v>
      </c>
      <c r="F91" s="535">
        <f>SUM(D91:E91)</f>
        <v>0</v>
      </c>
      <c r="G91" s="68">
        <f t="shared" ref="G91:G97" si="12">IFERROR(F91/$F$99,0)</f>
        <v>0</v>
      </c>
      <c r="H91" s="523"/>
      <c r="I91" s="744"/>
      <c r="J91" s="745"/>
      <c r="K91" s="745"/>
      <c r="L91" s="746"/>
    </row>
    <row r="92" spans="2:12" ht="15.75" x14ac:dyDescent="0.25">
      <c r="B92" s="64" t="s">
        <v>251</v>
      </c>
      <c r="C92" s="69"/>
      <c r="D92" s="102">
        <v>0</v>
      </c>
      <c r="E92" s="538">
        <v>0</v>
      </c>
      <c r="F92" s="535">
        <f t="shared" ref="F92:F97" si="13">SUM(D92:E92)</f>
        <v>0</v>
      </c>
      <c r="G92" s="68">
        <f t="shared" si="12"/>
        <v>0</v>
      </c>
      <c r="H92" s="523"/>
      <c r="I92" s="744"/>
      <c r="J92" s="745"/>
      <c r="K92" s="745"/>
      <c r="L92" s="746"/>
    </row>
    <row r="93" spans="2:12" ht="15.75" x14ac:dyDescent="0.25">
      <c r="B93" s="64" t="s">
        <v>250</v>
      </c>
      <c r="C93" s="39"/>
      <c r="D93" s="104">
        <v>0</v>
      </c>
      <c r="E93" s="539">
        <v>0</v>
      </c>
      <c r="F93" s="535">
        <f t="shared" si="13"/>
        <v>0</v>
      </c>
      <c r="G93" s="68">
        <f t="shared" si="12"/>
        <v>0</v>
      </c>
      <c r="H93" s="523"/>
      <c r="I93" s="744"/>
      <c r="J93" s="745"/>
      <c r="K93" s="745"/>
      <c r="L93" s="746"/>
    </row>
    <row r="94" spans="2:12" ht="15.75" x14ac:dyDescent="0.25">
      <c r="B94" s="64" t="s">
        <v>250</v>
      </c>
      <c r="C94" s="39"/>
      <c r="D94" s="104">
        <v>0</v>
      </c>
      <c r="E94" s="539">
        <v>0</v>
      </c>
      <c r="F94" s="535">
        <f t="shared" si="13"/>
        <v>0</v>
      </c>
      <c r="G94" s="68">
        <f t="shared" si="12"/>
        <v>0</v>
      </c>
      <c r="H94" s="523"/>
      <c r="I94" s="744"/>
      <c r="J94" s="745"/>
      <c r="K94" s="745"/>
      <c r="L94" s="746"/>
    </row>
    <row r="95" spans="2:12" ht="15.75" x14ac:dyDescent="0.25">
      <c r="B95" s="64" t="s">
        <v>250</v>
      </c>
      <c r="C95" s="39"/>
      <c r="D95" s="104">
        <v>0</v>
      </c>
      <c r="E95" s="539">
        <v>0</v>
      </c>
      <c r="F95" s="535">
        <f t="shared" si="13"/>
        <v>0</v>
      </c>
      <c r="G95" s="68">
        <f t="shared" si="12"/>
        <v>0</v>
      </c>
      <c r="H95" s="523"/>
      <c r="I95" s="744"/>
      <c r="J95" s="745"/>
      <c r="K95" s="745"/>
      <c r="L95" s="746"/>
    </row>
    <row r="96" spans="2:12" ht="15.75" x14ac:dyDescent="0.25">
      <c r="B96" s="64" t="s">
        <v>250</v>
      </c>
      <c r="C96" s="39"/>
      <c r="D96" s="104">
        <v>0</v>
      </c>
      <c r="E96" s="539">
        <v>0</v>
      </c>
      <c r="F96" s="535">
        <f t="shared" si="13"/>
        <v>0</v>
      </c>
      <c r="G96" s="68">
        <f t="shared" si="12"/>
        <v>0</v>
      </c>
      <c r="H96" s="523"/>
      <c r="I96" s="744"/>
      <c r="J96" s="745"/>
      <c r="K96" s="745"/>
      <c r="L96" s="746"/>
    </row>
    <row r="97" spans="1:12" ht="15.75" x14ac:dyDescent="0.25">
      <c r="B97" s="64" t="s">
        <v>250</v>
      </c>
      <c r="C97" s="39"/>
      <c r="D97" s="104">
        <v>0</v>
      </c>
      <c r="E97" s="539">
        <v>0</v>
      </c>
      <c r="F97" s="534">
        <f t="shared" si="13"/>
        <v>0</v>
      </c>
      <c r="G97" s="68">
        <f t="shared" si="12"/>
        <v>0</v>
      </c>
      <c r="H97" s="523"/>
      <c r="I97" s="744"/>
      <c r="J97" s="745"/>
      <c r="K97" s="745"/>
      <c r="L97" s="746"/>
    </row>
    <row r="98" spans="1:12" ht="15.75" x14ac:dyDescent="0.25">
      <c r="B98" s="76"/>
      <c r="C98" s="540"/>
      <c r="D98" s="541"/>
      <c r="E98" s="541"/>
      <c r="F98" s="541"/>
      <c r="G98" s="540"/>
      <c r="H98" s="519"/>
    </row>
    <row r="99" spans="1:12" ht="16.5" thickBot="1" x14ac:dyDescent="0.3">
      <c r="A99" s="73"/>
      <c r="B99" s="78" t="s">
        <v>311</v>
      </c>
      <c r="C99" s="79"/>
      <c r="D99" s="536">
        <f>ROUND(SUM(D67:D97),0)</f>
        <v>0</v>
      </c>
      <c r="E99" s="536">
        <f>ROUND(SUM(E67:E97),0)</f>
        <v>0</v>
      </c>
      <c r="F99" s="536">
        <f>ROUND(SUM(F67:F97),0)</f>
        <v>0</v>
      </c>
      <c r="G99" s="75">
        <f>SUM(G67:G97)</f>
        <v>0</v>
      </c>
      <c r="H99" s="750" t="str">
        <f>IF(F99='F-2. Development Budget'!C164,"Permanent Sources = Uses","Permanent Sources ≠ Uses")</f>
        <v>Permanent Sources = Uses</v>
      </c>
      <c r="I99" s="751"/>
      <c r="J99" s="751"/>
    </row>
    <row r="100" spans="1:12" ht="16.5" thickTop="1" x14ac:dyDescent="0.25">
      <c r="A100" s="80"/>
      <c r="B100" s="546" t="s">
        <v>391</v>
      </c>
      <c r="C100" s="547"/>
      <c r="D100" s="592">
        <f>'F-2. Development Budget'!C164</f>
        <v>0</v>
      </c>
      <c r="E100" s="592">
        <f>'F-2. Development Budget'!D164</f>
        <v>0</v>
      </c>
      <c r="F100" s="592">
        <f>'F-2. Development Budget'!E164</f>
        <v>0</v>
      </c>
    </row>
    <row r="101" spans="1:12" ht="15.75" customHeight="1" x14ac:dyDescent="0.25">
      <c r="A101" s="80"/>
      <c r="B101" s="81"/>
      <c r="C101" s="82"/>
    </row>
    <row r="102" spans="1:12" ht="15.75" customHeight="1" x14ac:dyDescent="0.25">
      <c r="A102" s="10"/>
      <c r="B102" s="108" t="s">
        <v>324</v>
      </c>
      <c r="D102" s="532"/>
    </row>
    <row r="103" spans="1:12" x14ac:dyDescent="0.25">
      <c r="A103"/>
      <c r="B103" s="1"/>
    </row>
    <row r="104" spans="1:12" ht="30" customHeight="1" x14ac:dyDescent="0.25">
      <c r="B104" s="755"/>
      <c r="C104" s="756"/>
      <c r="D104" s="83" t="s">
        <v>8</v>
      </c>
      <c r="E104" s="84" t="s">
        <v>300</v>
      </c>
      <c r="F104" s="85" t="s">
        <v>409</v>
      </c>
      <c r="G104" s="741" t="s">
        <v>325</v>
      </c>
      <c r="H104" s="742"/>
      <c r="I104" s="743"/>
    </row>
    <row r="105" spans="1:12" ht="26.25" customHeight="1" x14ac:dyDescent="0.25">
      <c r="B105" s="565" t="s">
        <v>410</v>
      </c>
      <c r="C105" s="566"/>
      <c r="D105" s="86">
        <f>F38</f>
        <v>0</v>
      </c>
      <c r="E105" s="87">
        <f>IFERROR(D105/$H$4,0)</f>
        <v>0</v>
      </c>
      <c r="F105" s="88">
        <f>IFERROR((SUM(C15:C18)*C25)+(SUM(D15:D18)*D25)+(SUM(E15:E18)*E25)+(SUM(F15:F18)*F25)+(SUM(G15:G18)*G25)/H4,0)</f>
        <v>0</v>
      </c>
      <c r="G105" s="749" t="str">
        <f>IF(D105&gt;F105,"Exceeds allowable limits","Within allowable limits. Additional HOME-Underwriting Needed")</f>
        <v>Within allowable limits. Additional HOME-Underwriting Needed</v>
      </c>
      <c r="H105" s="749"/>
      <c r="I105" s="749"/>
      <c r="J105" s="89"/>
    </row>
    <row r="106" spans="1:12" ht="26.25" customHeight="1" x14ac:dyDescent="0.25">
      <c r="B106" s="90" t="s">
        <v>413</v>
      </c>
      <c r="C106" s="91"/>
      <c r="D106" s="86">
        <f>ROUND(F38,0)</f>
        <v>0</v>
      </c>
      <c r="E106" s="87">
        <f>IFERROR(D105/$H$4,0)</f>
        <v>0</v>
      </c>
      <c r="F106" s="92" cm="1">
        <f t="array" ref="F106">ROUND(IFERROR(_xlfn.IFS(H4&lt;=30,H4*100000,(AND(H4&gt;30,H4&lt;61)),(3000000+((H4-30)*50000)),H4&gt;60,4500000),0),0)</f>
        <v>0</v>
      </c>
      <c r="G106" s="749" t="str">
        <f>IF(D106&gt;F106,"Exceeds allowable limits","Within allowable limits")</f>
        <v>Within allowable limits</v>
      </c>
      <c r="H106" s="749"/>
      <c r="I106" s="749"/>
      <c r="J106" s="89"/>
    </row>
    <row r="107" spans="1:12" ht="26.25" customHeight="1" x14ac:dyDescent="0.25">
      <c r="G107" s="93"/>
      <c r="J107" s="89"/>
    </row>
    <row r="108" spans="1:12" x14ac:dyDescent="0.25">
      <c r="A108" s="10"/>
      <c r="B108" s="108" t="s">
        <v>414</v>
      </c>
      <c r="C108" s="554" t="s">
        <v>415</v>
      </c>
      <c r="K108" s="94"/>
    </row>
    <row r="110" spans="1:12" ht="29.25" customHeight="1" x14ac:dyDescent="0.25">
      <c r="B110" s="739"/>
      <c r="C110" s="740"/>
      <c r="D110" s="83" t="s">
        <v>411</v>
      </c>
      <c r="E110" s="85" t="s">
        <v>412</v>
      </c>
      <c r="F110" s="741" t="s">
        <v>416</v>
      </c>
      <c r="G110" s="742"/>
      <c r="H110" s="742"/>
      <c r="I110" s="743"/>
      <c r="J110" s="95"/>
      <c r="K110" s="95"/>
    </row>
    <row r="111" spans="1:12" ht="33" customHeight="1" x14ac:dyDescent="0.25">
      <c r="B111" s="747" t="s">
        <v>417</v>
      </c>
      <c r="C111" s="748"/>
      <c r="D111" s="86">
        <f>'F-2. Development Budget'!C162</f>
        <v>0</v>
      </c>
      <c r="E111" s="87">
        <f>IFERROR((SUM(C22)*C24)+(SUM(D22)*D24)+(SUM(E22)*E24)+(SUM(F15:F20)*F24)+(SUM(G15:G20)*G24)/H4,0)</f>
        <v>0</v>
      </c>
      <c r="F111" s="749" t="str">
        <f>IF(D111&gt;E111,"Competitive Bidding Required","Competitive Bidding NOT Required")</f>
        <v>Competitive Bidding NOT Required</v>
      </c>
      <c r="G111" s="749"/>
      <c r="H111" s="749"/>
      <c r="I111" s="749"/>
      <c r="J111" s="95"/>
      <c r="K111" s="95"/>
    </row>
    <row r="112" spans="1:12" x14ac:dyDescent="0.25">
      <c r="H112" s="95"/>
      <c r="I112" s="95"/>
      <c r="J112" s="95"/>
      <c r="K112" s="95"/>
    </row>
    <row r="113" spans="8:11" x14ac:dyDescent="0.25">
      <c r="H113" s="95"/>
      <c r="I113" s="95"/>
      <c r="J113" s="95"/>
      <c r="K113" s="95"/>
    </row>
  </sheetData>
  <sheetProtection algorithmName="SHA-512" hashValue="rWwjofoNQ9FAN9vCVdVTIW3hCHCTdDL9/tjASKcUyUbyvZJMjEybSEgDvHAxxQ8WQAdbPksY4jnlnB6UjQ03Rw==" saltValue="PKgt8sKwRloV8/AZaHt7Zg==" spinCount="100000" sheet="1" formatCells="0" formatColumns="0" formatRows="0"/>
  <mergeCells count="68">
    <mergeCell ref="H99:J99"/>
    <mergeCell ref="I32:L32"/>
    <mergeCell ref="I68:L68"/>
    <mergeCell ref="I46:L46"/>
    <mergeCell ref="I48:L48"/>
    <mergeCell ref="I49:L49"/>
    <mergeCell ref="I51:L51"/>
    <mergeCell ref="I52:L52"/>
    <mergeCell ref="I53:L53"/>
    <mergeCell ref="I55:L55"/>
    <mergeCell ref="I56:L56"/>
    <mergeCell ref="I57:L57"/>
    <mergeCell ref="I58:L58"/>
    <mergeCell ref="I59:L59"/>
    <mergeCell ref="I60:L60"/>
    <mergeCell ref="I61:L61"/>
    <mergeCell ref="I29:L29"/>
    <mergeCell ref="B104:C104"/>
    <mergeCell ref="C4:D4"/>
    <mergeCell ref="C5:D5"/>
    <mergeCell ref="C6:D6"/>
    <mergeCell ref="C7:D7"/>
    <mergeCell ref="I65:L65"/>
    <mergeCell ref="I31:L31"/>
    <mergeCell ref="I34:L34"/>
    <mergeCell ref="I35:L35"/>
    <mergeCell ref="I38:L38"/>
    <mergeCell ref="I39:L39"/>
    <mergeCell ref="I41:L41"/>
    <mergeCell ref="I43:L43"/>
    <mergeCell ref="I44:L44"/>
    <mergeCell ref="I45:L45"/>
    <mergeCell ref="I67:L67"/>
    <mergeCell ref="I70:L70"/>
    <mergeCell ref="I71:L71"/>
    <mergeCell ref="I72:L72"/>
    <mergeCell ref="H63:K63"/>
    <mergeCell ref="I74:L74"/>
    <mergeCell ref="I75:L75"/>
    <mergeCell ref="I76:L76"/>
    <mergeCell ref="I79:L79"/>
    <mergeCell ref="I77:L77"/>
    <mergeCell ref="I80:L80"/>
    <mergeCell ref="I81:L81"/>
    <mergeCell ref="I82:L82"/>
    <mergeCell ref="I84:L84"/>
    <mergeCell ref="I85:L85"/>
    <mergeCell ref="B111:C111"/>
    <mergeCell ref="F111:I111"/>
    <mergeCell ref="G104:I104"/>
    <mergeCell ref="G105:I105"/>
    <mergeCell ref="G106:I106"/>
    <mergeCell ref="I5:L5"/>
    <mergeCell ref="I8:L8"/>
    <mergeCell ref="I7:L7"/>
    <mergeCell ref="I6:L6"/>
    <mergeCell ref="B110:C110"/>
    <mergeCell ref="F110:I110"/>
    <mergeCell ref="I87:L87"/>
    <mergeCell ref="I88:L88"/>
    <mergeCell ref="I89:L89"/>
    <mergeCell ref="I96:L96"/>
    <mergeCell ref="I97:L97"/>
    <mergeCell ref="I91:L91"/>
    <mergeCell ref="I92:L92"/>
    <mergeCell ref="I93:L93"/>
    <mergeCell ref="I94:L94"/>
    <mergeCell ref="I95:L95"/>
  </mergeCells>
  <conditionalFormatting sqref="F111">
    <cfRule type="expression" dxfId="58" priority="1">
      <formula>$D$111&lt;=$E$111</formula>
    </cfRule>
    <cfRule type="expression" dxfId="57" priority="2">
      <formula>$D$111&gt;$E$111</formula>
    </cfRule>
  </conditionalFormatting>
  <conditionalFormatting sqref="G105">
    <cfRule type="expression" dxfId="56" priority="4">
      <formula>$D$105&lt;$F$105</formula>
    </cfRule>
    <cfRule type="expression" dxfId="55" priority="6">
      <formula>$D$105&gt;$F$105</formula>
    </cfRule>
  </conditionalFormatting>
  <conditionalFormatting sqref="G106">
    <cfRule type="expression" dxfId="54" priority="3">
      <formula>$D$106&lt;=$F$106</formula>
    </cfRule>
    <cfRule type="expression" dxfId="53" priority="5">
      <formula>$D$106&gt;$F$106</formula>
    </cfRule>
  </conditionalFormatting>
  <conditionalFormatting sqref="G107">
    <cfRule type="cellIs" dxfId="52" priority="9" operator="equal">
      <formula>"Sources ≠ Uses"</formula>
    </cfRule>
    <cfRule type="cellIs" dxfId="51" priority="10" operator="equal">
      <formula>"Sources = Uses"</formula>
    </cfRule>
  </conditionalFormatting>
  <conditionalFormatting sqref="H63">
    <cfRule type="cellIs" dxfId="50" priority="11" operator="equal">
      <formula>"Construction Sources Are Less Than Permanent Sources"</formula>
    </cfRule>
    <cfRule type="cellIs" dxfId="49" priority="12" operator="equal">
      <formula>"Construction Sources Are Greater Than or Equal to Permanent Sources"</formula>
    </cfRule>
  </conditionalFormatting>
  <conditionalFormatting sqref="H99">
    <cfRule type="cellIs" dxfId="48" priority="26" operator="equal">
      <formula>"Permanent Sources ≠ Uses"</formula>
    </cfRule>
    <cfRule type="cellIs" dxfId="47" priority="27" operator="equal">
      <formula>"Permanent Sources = Uses"</formula>
    </cfRule>
  </conditionalFormatting>
  <conditionalFormatting sqref="I5">
    <cfRule type="cellIs" dxfId="46" priority="42" operator="equal">
      <formula>"Does Not Meet 10% Req"</formula>
    </cfRule>
  </conditionalFormatting>
  <conditionalFormatting sqref="I6:I7">
    <cfRule type="cellIs" dxfId="45" priority="41" operator="equal">
      <formula>"Does Not Meet 4% Req"</formula>
    </cfRule>
  </conditionalFormatting>
  <conditionalFormatting sqref="I8">
    <cfRule type="cellIs" dxfId="44" priority="39" operator="equal">
      <formula>"Does Not Meet 100% Visitability Req for New Construction - Waiver Required"</formula>
    </cfRule>
  </conditionalFormatting>
  <conditionalFormatting sqref="J105">
    <cfRule type="cellIs" dxfId="43" priority="29" operator="equal">
      <formula>"Exceeds per sq. ft. maximum"</formula>
    </cfRule>
  </conditionalFormatting>
  <conditionalFormatting sqref="J106:J107">
    <cfRule type="cellIs" dxfId="42" priority="30" operator="equal">
      <formula>"Exceeds maximum HOME per-unit subsidy"</formula>
    </cfRule>
    <cfRule type="cellIs" dxfId="41" priority="32" operator="equal">
      <formula>"Exceeds 234 per unit maximum"</formula>
    </cfRule>
  </conditionalFormatting>
  <hyperlinks>
    <hyperlink ref="C108" r:id="rId1" display="https://phdcphila.org/policies-and-forms/" xr:uid="{5B344459-6F17-4602-B1B4-FE28418E4FB3}"/>
  </hyperlinks>
  <pageMargins left="0.7" right="0.7" top="0.75" bottom="0.75" header="0.3" footer="0.3"/>
  <pageSetup orientation="portrait" horizontalDpi="1200" verticalDpi="120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BC5AA0-E589-4338-8C9E-BC3AEE78FA34}">
          <x14:formula1>
            <xm:f>'Drop Down Menu Items'!$B$3:$B$6</xm:f>
          </x14:formula1>
          <xm:sqref>C5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95435-3BD9-4A2A-BE9E-E51776103187}">
  <sheetPr codeName="Sheet5">
    <tabColor theme="5" tint="0.79998168889431442"/>
    <pageSetUpPr fitToPage="1"/>
  </sheetPr>
  <dimension ref="A1:L37"/>
  <sheetViews>
    <sheetView showGridLines="0" view="pageBreakPreview" zoomScale="55" zoomScaleNormal="55" zoomScaleSheetLayoutView="55" zoomScalePageLayoutView="40" workbookViewId="0">
      <selection activeCell="E157" sqref="E157"/>
    </sheetView>
  </sheetViews>
  <sheetFormatPr defaultColWidth="9.140625" defaultRowHeight="15" x14ac:dyDescent="0.25"/>
  <cols>
    <col min="1" max="1" width="6.28515625" style="47" customWidth="1"/>
    <col min="2" max="2" width="39.140625" style="47" customWidth="1"/>
    <col min="3" max="3" width="19.7109375" style="47" customWidth="1"/>
    <col min="4" max="9" width="23" style="47" customWidth="1"/>
    <col min="10" max="10" width="18.85546875" style="47" bestFit="1" customWidth="1"/>
    <col min="11" max="11" width="17.28515625" style="47" customWidth="1"/>
    <col min="12" max="12" width="13" style="47" customWidth="1"/>
    <col min="13" max="16384" width="9.140625" style="47"/>
  </cols>
  <sheetData>
    <row r="1" spans="1:12" ht="15.75" x14ac:dyDescent="0.25">
      <c r="A1" s="656"/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</row>
    <row r="2" spans="1:12" ht="15.75" x14ac:dyDescent="0.25">
      <c r="A2" s="657"/>
      <c r="B2" s="291" t="s">
        <v>173</v>
      </c>
      <c r="C2" s="656"/>
      <c r="D2" s="656"/>
      <c r="E2" s="656"/>
      <c r="F2" s="656"/>
      <c r="G2" s="656"/>
      <c r="H2" s="656"/>
      <c r="I2" s="656"/>
      <c r="J2" s="656"/>
      <c r="K2" s="656"/>
      <c r="L2" s="656"/>
    </row>
    <row r="3" spans="1:12" ht="15.75" x14ac:dyDescent="0.25">
      <c r="A3" s="656"/>
      <c r="B3" s="658"/>
      <c r="C3" s="656"/>
      <c r="D3" s="656"/>
      <c r="E3" s="656"/>
      <c r="F3" s="656"/>
      <c r="G3" s="658"/>
      <c r="H3" s="656"/>
      <c r="I3" s="656"/>
      <c r="J3" s="656"/>
      <c r="K3" s="656"/>
      <c r="L3" s="656"/>
    </row>
    <row r="4" spans="1:12" ht="15.75" x14ac:dyDescent="0.25">
      <c r="A4" s="656"/>
      <c r="B4" s="658" t="s">
        <v>170</v>
      </c>
      <c r="C4" s="795" t="str">
        <f>IF('F-1. Budget Summary'!C4=0,"",'F-1. Budget Summary'!C4)</f>
        <v/>
      </c>
      <c r="D4" s="796"/>
      <c r="E4" s="656"/>
      <c r="F4" s="656"/>
      <c r="G4" s="658" t="s">
        <v>176</v>
      </c>
      <c r="H4" s="659">
        <f>'F-1. Budget Summary'!H4</f>
        <v>0</v>
      </c>
      <c r="I4" s="656"/>
      <c r="J4" s="656"/>
      <c r="K4" s="656"/>
      <c r="L4" s="656"/>
    </row>
    <row r="5" spans="1:12" ht="15.75" x14ac:dyDescent="0.25">
      <c r="A5" s="656"/>
      <c r="B5" s="658" t="s">
        <v>171</v>
      </c>
      <c r="C5" s="795" t="str">
        <f>IF('F-1. Budget Summary'!C5=0,"",'F-1. Budget Summary'!C5)</f>
        <v>-- Select from drop-down menu --</v>
      </c>
      <c r="D5" s="796"/>
      <c r="E5" s="656"/>
      <c r="F5" s="656"/>
      <c r="G5" s="658" t="s">
        <v>179</v>
      </c>
      <c r="H5" s="659">
        <f>'F-1. Budget Summary'!H5</f>
        <v>0</v>
      </c>
      <c r="I5" s="793" t="str">
        <f>'F-1. Budget Summary'!I5</f>
        <v xml:space="preserve"> </v>
      </c>
      <c r="J5" s="794"/>
      <c r="K5" s="794"/>
      <c r="L5" s="794"/>
    </row>
    <row r="6" spans="1:12" ht="15.75" x14ac:dyDescent="0.25">
      <c r="A6" s="656"/>
      <c r="B6" s="658" t="s">
        <v>172</v>
      </c>
      <c r="C6" s="795" t="str">
        <f>IF('F-1. Budget Summary'!C6=0,"",'F-1. Budget Summary'!C6)</f>
        <v/>
      </c>
      <c r="D6" s="796"/>
      <c r="E6" s="656"/>
      <c r="F6" s="656"/>
      <c r="G6" s="658" t="s">
        <v>181</v>
      </c>
      <c r="H6" s="659">
        <f>'F-1. Budget Summary'!H6</f>
        <v>0</v>
      </c>
      <c r="I6" s="793" t="str">
        <f>'F-1. Budget Summary'!I6</f>
        <v xml:space="preserve"> </v>
      </c>
      <c r="J6" s="794"/>
      <c r="K6" s="794"/>
      <c r="L6" s="794"/>
    </row>
    <row r="7" spans="1:12" ht="15.75" x14ac:dyDescent="0.25">
      <c r="A7" s="656"/>
      <c r="B7" s="658" t="s">
        <v>327</v>
      </c>
      <c r="C7" s="795" t="str">
        <f>IF('F-1. Budget Summary'!C7=0,"",'F-1. Budget Summary'!C7)</f>
        <v/>
      </c>
      <c r="D7" s="796"/>
      <c r="E7" s="656"/>
      <c r="F7" s="656"/>
      <c r="G7" s="658" t="s">
        <v>180</v>
      </c>
      <c r="H7" s="659">
        <f>'F-1. Budget Summary'!H7</f>
        <v>0</v>
      </c>
      <c r="I7" s="793" t="str">
        <f>'F-1. Budget Summary'!I7</f>
        <v xml:space="preserve"> </v>
      </c>
      <c r="J7" s="794"/>
      <c r="K7" s="794"/>
      <c r="L7" s="794"/>
    </row>
    <row r="8" spans="1:12" ht="15.75" x14ac:dyDescent="0.25">
      <c r="A8" s="656"/>
      <c r="B8" s="658" t="s">
        <v>177</v>
      </c>
      <c r="C8" s="661" t="str" cm="1">
        <f t="array" ref="C8:C10">IF('F-1. Budget Summary'!C8:C10=0,"",'F-1. Budget Summary'!C8:C10)</f>
        <v/>
      </c>
      <c r="D8" s="662"/>
      <c r="E8" s="656"/>
      <c r="F8" s="656"/>
      <c r="G8" s="658" t="s">
        <v>182</v>
      </c>
      <c r="H8" s="659">
        <f>'F-1. Budget Summary'!H8</f>
        <v>0</v>
      </c>
      <c r="I8" s="793" t="str">
        <f>'F-1. Budget Summary'!I8</f>
        <v>Meets Req or N/A</v>
      </c>
      <c r="J8" s="794"/>
      <c r="K8" s="794"/>
      <c r="L8" s="794"/>
    </row>
    <row r="9" spans="1:12" ht="15.75" x14ac:dyDescent="0.25">
      <c r="A9" s="656"/>
      <c r="B9" s="658" t="s">
        <v>178</v>
      </c>
      <c r="C9" s="663" t="str">
        <v/>
      </c>
      <c r="D9" s="662"/>
      <c r="E9" s="656"/>
      <c r="F9" s="656"/>
      <c r="G9" s="658"/>
      <c r="H9" s="656"/>
      <c r="I9" s="656"/>
      <c r="J9" s="656"/>
      <c r="K9" s="656"/>
      <c r="L9" s="656"/>
    </row>
    <row r="10" spans="1:12" ht="15.75" x14ac:dyDescent="0.25">
      <c r="A10" s="656"/>
      <c r="B10" s="658" t="s">
        <v>275</v>
      </c>
      <c r="C10" s="663" t="str">
        <v/>
      </c>
      <c r="D10" s="662"/>
      <c r="E10" s="656"/>
      <c r="F10" s="656"/>
      <c r="G10" s="658"/>
      <c r="H10" s="656"/>
      <c r="I10" s="656"/>
      <c r="J10" s="656"/>
      <c r="K10" s="656"/>
      <c r="L10" s="656"/>
    </row>
    <row r="11" spans="1:12" ht="15.75" x14ac:dyDescent="0.25">
      <c r="A11" s="656"/>
      <c r="B11" s="658"/>
      <c r="C11" s="662"/>
      <c r="D11" s="662"/>
      <c r="E11" s="656"/>
      <c r="F11" s="656"/>
      <c r="G11" s="658"/>
      <c r="H11" s="656"/>
      <c r="I11" s="656"/>
      <c r="J11" s="656"/>
      <c r="K11" s="656"/>
      <c r="L11" s="656"/>
    </row>
    <row r="12" spans="1:12" ht="15.75" x14ac:dyDescent="0.25">
      <c r="A12" s="657"/>
      <c r="B12" s="291" t="s">
        <v>252</v>
      </c>
      <c r="C12" s="656"/>
      <c r="D12" s="656"/>
      <c r="E12" s="656"/>
      <c r="F12" s="656"/>
      <c r="G12" s="656"/>
      <c r="H12" s="656"/>
      <c r="I12" s="656"/>
      <c r="J12" s="656"/>
      <c r="K12" s="656"/>
      <c r="L12" s="656"/>
    </row>
    <row r="13" spans="1:12" ht="15.75" x14ac:dyDescent="0.25">
      <c r="A13" s="656"/>
      <c r="B13" s="656"/>
      <c r="C13" s="664" t="s">
        <v>0</v>
      </c>
      <c r="D13" s="656"/>
      <c r="E13" s="656"/>
      <c r="F13" s="656"/>
      <c r="G13" s="656"/>
      <c r="H13" s="656"/>
      <c r="I13" s="656"/>
      <c r="J13" s="656"/>
      <c r="K13" s="656"/>
      <c r="L13" s="656"/>
    </row>
    <row r="14" spans="1:12" ht="15.75" x14ac:dyDescent="0.25">
      <c r="A14" s="656"/>
      <c r="B14" s="658" t="s">
        <v>174</v>
      </c>
      <c r="C14" s="656" t="s">
        <v>17</v>
      </c>
      <c r="D14" s="656" t="s">
        <v>18</v>
      </c>
      <c r="E14" s="656" t="s">
        <v>19</v>
      </c>
      <c r="F14" s="656" t="s">
        <v>20</v>
      </c>
      <c r="G14" s="656" t="s">
        <v>147</v>
      </c>
      <c r="H14" s="656" t="s">
        <v>140</v>
      </c>
      <c r="I14" s="664" t="s">
        <v>81</v>
      </c>
      <c r="J14" s="656"/>
      <c r="K14" s="660"/>
      <c r="L14" s="656"/>
    </row>
    <row r="15" spans="1:12" ht="15.75" x14ac:dyDescent="0.25">
      <c r="A15" s="656"/>
      <c r="B15" s="665" t="s">
        <v>2</v>
      </c>
      <c r="C15" s="666">
        <f>SUMIFS('F-5. Units &amp; Income'!$G$26:$G$79,'F-5. Units &amp; Income'!$D$26:$D$79,C$14,'F-5. Units &amp; Income'!$B$26:$B$79,$B15)</f>
        <v>0</v>
      </c>
      <c r="D15" s="666">
        <f>SUMIFS('F-5. Units &amp; Income'!$G$26:$G$79,'F-5. Units &amp; Income'!$D$26:$D$79,D$14,'F-5. Units &amp; Income'!$B$26:$B$79,$B15)</f>
        <v>0</v>
      </c>
      <c r="E15" s="666">
        <f>SUMIFS('F-5. Units &amp; Income'!$G$26:$G$79,'F-5. Units &amp; Income'!$D$26:$D$79,E$14,'F-5. Units &amp; Income'!$B$26:$B$79,$B15)</f>
        <v>0</v>
      </c>
      <c r="F15" s="666">
        <f>SUMIFS('F-5. Units &amp; Income'!$G$26:$G$79,'F-5. Units &amp; Income'!$D$26:$D$79,F$14,'F-5. Units &amp; Income'!$B$26:$B$79,$B15)</f>
        <v>0</v>
      </c>
      <c r="G15" s="666">
        <f>SUMIFS('F-5. Units &amp; Income'!$G$26:$G$79,'F-5. Units &amp; Income'!$D$26:$D$79,G$14,'F-5. Units &amp; Income'!$B$26:$B$79,$B15)</f>
        <v>0</v>
      </c>
      <c r="H15" s="666">
        <f>SUMIFS('F-5. Units &amp; Income'!$G$26:$G$79,'F-5. Units &amp; Income'!$D$26:$D$79,H$14,'F-5. Units &amp; Income'!$B$26:$B$79,$B15)</f>
        <v>0</v>
      </c>
      <c r="I15" s="666">
        <f>SUM(C15:H15)</f>
        <v>0</v>
      </c>
      <c r="J15" s="656"/>
      <c r="K15" s="656"/>
      <c r="L15" s="656"/>
    </row>
    <row r="16" spans="1:12" ht="15.75" x14ac:dyDescent="0.25">
      <c r="A16" s="656"/>
      <c r="B16" s="667" t="s">
        <v>3</v>
      </c>
      <c r="C16" s="666">
        <f>SUMIFS('F-5. Units &amp; Income'!$G$26:$G$79,'F-5. Units &amp; Income'!$D$26:$D$79,C$14,'F-5. Units &amp; Income'!$B$26:$B$79,$B16)</f>
        <v>0</v>
      </c>
      <c r="D16" s="666">
        <f>SUMIFS('F-5. Units &amp; Income'!$G$26:$G$79,'F-5. Units &amp; Income'!$D$26:$D$79,D$14,'F-5. Units &amp; Income'!$B$26:$B$79,$B16)</f>
        <v>0</v>
      </c>
      <c r="E16" s="666">
        <f>SUMIFS('F-5. Units &amp; Income'!$G$26:$G$79,'F-5. Units &amp; Income'!$D$26:$D$79,E$14,'F-5. Units &amp; Income'!$B$26:$B$79,$B16)</f>
        <v>0</v>
      </c>
      <c r="F16" s="666">
        <f>SUMIFS('F-5. Units &amp; Income'!$G$26:$G$79,'F-5. Units &amp; Income'!$D$26:$D$79,F$14,'F-5. Units &amp; Income'!$B$26:$B$79,$B16)</f>
        <v>0</v>
      </c>
      <c r="G16" s="666">
        <f>SUMIFS('F-5. Units &amp; Income'!$G$26:$G$79,'F-5. Units &amp; Income'!$D$26:$D$79,G$14,'F-5. Units &amp; Income'!$B$26:$B$79,$B16)</f>
        <v>0</v>
      </c>
      <c r="H16" s="666">
        <f>SUMIFS('F-5. Units &amp; Income'!$G$26:$G$79,'F-5. Units &amp; Income'!$D$26:$D$79,H$14,'F-5. Units &amp; Income'!$B$26:$B$79,$B16)</f>
        <v>0</v>
      </c>
      <c r="I16" s="666">
        <f>SUM(C16:H16)</f>
        <v>0</v>
      </c>
      <c r="J16" s="656"/>
      <c r="K16" s="656"/>
      <c r="L16" s="656"/>
    </row>
    <row r="17" spans="1:12" ht="15.75" x14ac:dyDescent="0.25">
      <c r="A17" s="656"/>
      <c r="B17" s="667" t="s">
        <v>4</v>
      </c>
      <c r="C17" s="666">
        <f>SUMIFS('F-5. Units &amp; Income'!$G$26:$G$79,'F-5. Units &amp; Income'!$D$26:$D$79,C$14,'F-5. Units &amp; Income'!$B$26:$B$79,$B17)</f>
        <v>0</v>
      </c>
      <c r="D17" s="666">
        <f>SUMIFS('F-5. Units &amp; Income'!$G$26:$G$79,'F-5. Units &amp; Income'!$D$26:$D$79,D$14,'F-5. Units &amp; Income'!$B$26:$B$79,$B17)</f>
        <v>0</v>
      </c>
      <c r="E17" s="666">
        <f>SUMIFS('F-5. Units &amp; Income'!$G$26:$G$79,'F-5. Units &amp; Income'!$D$26:$D$79,E$14,'F-5. Units &amp; Income'!$B$26:$B$79,$B17)</f>
        <v>0</v>
      </c>
      <c r="F17" s="666">
        <f>SUMIFS('F-5. Units &amp; Income'!$G$26:$G$79,'F-5. Units &amp; Income'!$D$26:$D$79,F$14,'F-5. Units &amp; Income'!$B$26:$B$79,$B17)</f>
        <v>0</v>
      </c>
      <c r="G17" s="666">
        <f>SUMIFS('F-5. Units &amp; Income'!$G$26:$G$79,'F-5. Units &amp; Income'!$D$26:$D$79,G$14,'F-5. Units &amp; Income'!$B$26:$B$79,$B17)</f>
        <v>0</v>
      </c>
      <c r="H17" s="666">
        <f>SUMIFS('F-5. Units &amp; Income'!$G$26:$G$79,'F-5. Units &amp; Income'!$D$26:$D$79,H$14,'F-5. Units &amp; Income'!$B$26:$B$79,$B17)</f>
        <v>0</v>
      </c>
      <c r="I17" s="666">
        <f>SUM(C17:H17)</f>
        <v>0</v>
      </c>
      <c r="J17" s="656"/>
      <c r="K17" s="656"/>
      <c r="L17" s="656"/>
    </row>
    <row r="18" spans="1:12" ht="15.75" x14ac:dyDescent="0.25">
      <c r="A18" s="656"/>
      <c r="B18" s="667" t="s">
        <v>5</v>
      </c>
      <c r="C18" s="666">
        <f>SUMIFS('F-5. Units &amp; Income'!$G$26:$G$79,'F-5. Units &amp; Income'!$D$26:$D$79,C$14,'F-5. Units &amp; Income'!$B$26:$B$79,$B18)</f>
        <v>0</v>
      </c>
      <c r="D18" s="666">
        <f>SUMIFS('F-5. Units &amp; Income'!$G$26:$G$79,'F-5. Units &amp; Income'!$D$26:$D$79,D$14,'F-5. Units &amp; Income'!$B$26:$B$79,$B18)</f>
        <v>0</v>
      </c>
      <c r="E18" s="666">
        <f>SUMIFS('F-5. Units &amp; Income'!$G$26:$G$79,'F-5. Units &amp; Income'!$D$26:$D$79,E$14,'F-5. Units &amp; Income'!$B$26:$B$79,$B18)</f>
        <v>0</v>
      </c>
      <c r="F18" s="666">
        <f>SUMIFS('F-5. Units &amp; Income'!$G$26:$G$79,'F-5. Units &amp; Income'!$D$26:$D$79,F$14,'F-5. Units &amp; Income'!$B$26:$B$79,$B18)</f>
        <v>0</v>
      </c>
      <c r="G18" s="666">
        <f>SUMIFS('F-5. Units &amp; Income'!$G$26:$G$79,'F-5. Units &amp; Income'!$D$26:$D$79,G$14,'F-5. Units &amp; Income'!$B$26:$B$79,$B18)</f>
        <v>0</v>
      </c>
      <c r="H18" s="666">
        <f>SUMIFS('F-5. Units &amp; Income'!$G$26:$G$79,'F-5. Units &amp; Income'!$D$26:$D$79,H$14,'F-5. Units &amp; Income'!$B$26:$B$79,$B18)</f>
        <v>0</v>
      </c>
      <c r="I18" s="666">
        <f t="shared" ref="I18:I21" si="0">SUM(C18:H18)</f>
        <v>0</v>
      </c>
      <c r="J18" s="656"/>
      <c r="K18" s="656"/>
      <c r="L18" s="656"/>
    </row>
    <row r="19" spans="1:12" ht="15.75" x14ac:dyDescent="0.25">
      <c r="A19" s="656"/>
      <c r="B19" s="667" t="s">
        <v>373</v>
      </c>
      <c r="C19" s="666">
        <f>SUMIFS('F-5. Units &amp; Income'!$G$26:$G$79,'F-5. Units &amp; Income'!$D$26:$D$79,C$14,'F-5. Units &amp; Income'!$B$26:$B$79,$B19)</f>
        <v>0</v>
      </c>
      <c r="D19" s="666">
        <f>SUMIFS('F-5. Units &amp; Income'!$G$26:$G$79,'F-5. Units &amp; Income'!$D$26:$D$79,D$14,'F-5. Units &amp; Income'!$B$26:$B$79,$B19)</f>
        <v>0</v>
      </c>
      <c r="E19" s="666">
        <f>SUMIFS('F-5. Units &amp; Income'!$G$26:$G$79,'F-5. Units &amp; Income'!$D$26:$D$79,E$14,'F-5. Units &amp; Income'!$B$26:$B$79,$B19)</f>
        <v>0</v>
      </c>
      <c r="F19" s="666">
        <f>SUMIFS('F-5. Units &amp; Income'!$G$26:$G$79,'F-5. Units &amp; Income'!$D$26:$D$79,F$14,'F-5. Units &amp; Income'!$B$26:$B$79,$B19)</f>
        <v>0</v>
      </c>
      <c r="G19" s="666">
        <f>SUMIFS('F-5. Units &amp; Income'!$G$26:$G$79,'F-5. Units &amp; Income'!$D$26:$D$79,G$14,'F-5. Units &amp; Income'!$B$26:$B$79,$B19)</f>
        <v>0</v>
      </c>
      <c r="H19" s="666">
        <f>SUMIFS('F-5. Units &amp; Income'!$G$26:$G$79,'F-5. Units &amp; Income'!$D$26:$D$79,H$14,'F-5. Units &amp; Income'!$B$26:$B$79,$B19)</f>
        <v>0</v>
      </c>
      <c r="I19" s="666">
        <f t="shared" si="0"/>
        <v>0</v>
      </c>
      <c r="J19" s="656"/>
      <c r="K19" s="656"/>
      <c r="L19" s="656"/>
    </row>
    <row r="20" spans="1:12" ht="15.75" x14ac:dyDescent="0.25">
      <c r="A20" s="656"/>
      <c r="B20" s="667" t="s">
        <v>374</v>
      </c>
      <c r="C20" s="666">
        <f>SUMIFS('F-5. Units &amp; Income'!$G$26:$G$79,'F-5. Units &amp; Income'!$D$26:$D$79,C$14,'F-5. Units &amp; Income'!$B$26:$B$79,$B20)</f>
        <v>0</v>
      </c>
      <c r="D20" s="666">
        <f>SUMIFS('F-5. Units &amp; Income'!$G$26:$G$79,'F-5. Units &amp; Income'!$D$26:$D$79,D$14,'F-5. Units &amp; Income'!$B$26:$B$79,$B20)</f>
        <v>0</v>
      </c>
      <c r="E20" s="666">
        <f>SUMIFS('F-5. Units &amp; Income'!$G$26:$G$79,'F-5. Units &amp; Income'!$D$26:$D$79,E$14,'F-5. Units &amp; Income'!$B$26:$B$79,$B20)</f>
        <v>0</v>
      </c>
      <c r="F20" s="666">
        <f>SUMIFS('F-5. Units &amp; Income'!$G$26:$G$79,'F-5. Units &amp; Income'!$D$26:$D$79,F$14,'F-5. Units &amp; Income'!$B$26:$B$79,$B20)</f>
        <v>0</v>
      </c>
      <c r="G20" s="666">
        <f>SUMIFS('F-5. Units &amp; Income'!$G$26:$G$79,'F-5. Units &amp; Income'!$D$26:$D$79,G$14,'F-5. Units &amp; Income'!$B$26:$B$79,$B20)</f>
        <v>0</v>
      </c>
      <c r="H20" s="666">
        <f>SUMIFS('F-5. Units &amp; Income'!$G$26:$G$79,'F-5. Units &amp; Income'!$D$26:$D$79,H$14,'F-5. Units &amp; Income'!$B$26:$B$79,$B20)</f>
        <v>0</v>
      </c>
      <c r="I20" s="666">
        <f t="shared" si="0"/>
        <v>0</v>
      </c>
      <c r="J20" s="656"/>
      <c r="K20" s="656"/>
      <c r="L20" s="656"/>
    </row>
    <row r="21" spans="1:12" ht="15.75" x14ac:dyDescent="0.25">
      <c r="A21" s="656"/>
      <c r="B21" s="668" t="s">
        <v>394</v>
      </c>
      <c r="C21" s="666">
        <f>SUMIFS('F-5. Units &amp; Income'!$G$26:$G$79,'F-5. Units &amp; Income'!$D$26:$D$79,C$14,'F-5. Units &amp; Income'!$B$26:$B$79,$B21)</f>
        <v>0</v>
      </c>
      <c r="D21" s="666">
        <f>SUMIFS('F-5. Units &amp; Income'!$G$26:$G$79,'F-5. Units &amp; Income'!$D$26:$D$79,D$14,'F-5. Units &amp; Income'!$B$26:$B$79,$B21)</f>
        <v>0</v>
      </c>
      <c r="E21" s="666">
        <f>SUMIFS('F-5. Units &amp; Income'!$G$26:$G$79,'F-5. Units &amp; Income'!$D$26:$D$79,E$14,'F-5. Units &amp; Income'!$B$26:$B$79,$B21)</f>
        <v>0</v>
      </c>
      <c r="F21" s="666">
        <f>SUMIFS('F-5. Units &amp; Income'!$G$26:$G$79,'F-5. Units &amp; Income'!$D$26:$D$79,F$14,'F-5. Units &amp; Income'!$B$26:$B$79,$B21)</f>
        <v>0</v>
      </c>
      <c r="G21" s="666">
        <f>SUMIFS('F-5. Units &amp; Income'!$G$26:$G$79,'F-5. Units &amp; Income'!$D$26:$D$79,G$14,'F-5. Units &amp; Income'!$B$26:$B$79,$B21)</f>
        <v>0</v>
      </c>
      <c r="H21" s="666">
        <f>SUMIFS('F-5. Units &amp; Income'!$G$26:$G$79,'F-5. Units &amp; Income'!$D$26:$D$79,H$14,'F-5. Units &amp; Income'!$B$26:$B$79,$B21)</f>
        <v>0</v>
      </c>
      <c r="I21" s="666">
        <f t="shared" si="0"/>
        <v>0</v>
      </c>
      <c r="J21" s="656"/>
      <c r="K21" s="656"/>
      <c r="L21" s="656"/>
    </row>
    <row r="22" spans="1:12" ht="15.75" x14ac:dyDescent="0.25">
      <c r="A22" s="656"/>
      <c r="B22" s="669" t="s">
        <v>81</v>
      </c>
      <c r="C22" s="670">
        <f>SUM(C15:C21)</f>
        <v>0</v>
      </c>
      <c r="D22" s="670">
        <f t="shared" ref="D22:H22" si="1">SUM(D15:D21)</f>
        <v>0</v>
      </c>
      <c r="E22" s="670">
        <f t="shared" si="1"/>
        <v>0</v>
      </c>
      <c r="F22" s="670">
        <f t="shared" si="1"/>
        <v>0</v>
      </c>
      <c r="G22" s="670">
        <f t="shared" si="1"/>
        <v>0</v>
      </c>
      <c r="H22" s="670">
        <f t="shared" si="1"/>
        <v>0</v>
      </c>
      <c r="I22" s="670">
        <f>SUM(I15:I21)</f>
        <v>0</v>
      </c>
      <c r="J22" s="656"/>
      <c r="K22" s="656"/>
      <c r="L22" s="656"/>
    </row>
    <row r="23" spans="1:12" ht="15.75" x14ac:dyDescent="0.25">
      <c r="A23" s="656"/>
      <c r="B23" s="667"/>
      <c r="C23" s="671"/>
      <c r="D23" s="671"/>
      <c r="E23" s="671"/>
      <c r="F23" s="671"/>
      <c r="G23" s="671"/>
      <c r="H23" s="671"/>
      <c r="I23" s="671"/>
      <c r="J23" s="656"/>
      <c r="K23" s="656"/>
      <c r="L23" s="656"/>
    </row>
    <row r="24" spans="1:12" ht="15.75" hidden="1" x14ac:dyDescent="0.25">
      <c r="A24" s="656"/>
      <c r="B24" s="672" t="s">
        <v>202</v>
      </c>
      <c r="C24" s="673">
        <v>259164</v>
      </c>
      <c r="D24" s="673">
        <v>297092</v>
      </c>
      <c r="E24" s="673">
        <v>361273</v>
      </c>
      <c r="F24" s="673">
        <v>457653</v>
      </c>
      <c r="G24" s="673">
        <v>502767</v>
      </c>
      <c r="H24" s="674"/>
      <c r="I24" s="674"/>
      <c r="J24" s="656"/>
      <c r="K24" s="656"/>
      <c r="L24" s="656"/>
    </row>
    <row r="25" spans="1:12" ht="15.75" hidden="1" x14ac:dyDescent="0.25">
      <c r="A25" s="656"/>
      <c r="B25" s="672" t="s">
        <v>296</v>
      </c>
      <c r="C25" s="673">
        <v>187658</v>
      </c>
      <c r="D25" s="673">
        <v>215122</v>
      </c>
      <c r="E25" s="673">
        <v>261595</v>
      </c>
      <c r="F25" s="673">
        <v>338419</v>
      </c>
      <c r="G25" s="673">
        <v>371477</v>
      </c>
      <c r="H25" s="674" t="s">
        <v>201</v>
      </c>
      <c r="I25" s="674"/>
      <c r="J25" s="656"/>
      <c r="K25" s="656"/>
      <c r="L25" s="656"/>
    </row>
    <row r="26" spans="1:12" ht="15.75" customHeight="1" x14ac:dyDescent="0.25">
      <c r="A26" s="657"/>
      <c r="B26" s="291" t="s">
        <v>324</v>
      </c>
      <c r="C26" s="656"/>
      <c r="D26" s="675"/>
      <c r="E26" s="656"/>
      <c r="F26" s="656"/>
      <c r="G26" s="656"/>
      <c r="H26" s="656"/>
      <c r="I26" s="656"/>
      <c r="J26" s="656"/>
      <c r="K26" s="656"/>
      <c r="L26" s="656"/>
    </row>
    <row r="27" spans="1:12" ht="15.75" x14ac:dyDescent="0.25">
      <c r="A27" s="303"/>
      <c r="B27" s="676"/>
      <c r="C27" s="656"/>
      <c r="D27" s="656"/>
      <c r="E27" s="656"/>
      <c r="F27" s="656"/>
      <c r="G27" s="656"/>
      <c r="H27" s="656"/>
      <c r="I27" s="656"/>
      <c r="J27" s="656"/>
      <c r="K27" s="656"/>
      <c r="L27" s="656"/>
    </row>
    <row r="28" spans="1:12" ht="30" customHeight="1" x14ac:dyDescent="0.25">
      <c r="A28" s="656"/>
      <c r="B28" s="755"/>
      <c r="C28" s="756"/>
      <c r="D28" s="83" t="s">
        <v>8</v>
      </c>
      <c r="E28" s="84" t="s">
        <v>300</v>
      </c>
      <c r="F28" s="85" t="s">
        <v>409</v>
      </c>
      <c r="G28" s="741" t="s">
        <v>325</v>
      </c>
      <c r="H28" s="742"/>
      <c r="I28" s="743"/>
      <c r="J28" s="656"/>
      <c r="K28" s="656"/>
      <c r="L28" s="656"/>
    </row>
    <row r="29" spans="1:12" ht="26.25" customHeight="1" x14ac:dyDescent="0.25">
      <c r="A29" s="656"/>
      <c r="B29" s="565" t="s">
        <v>410</v>
      </c>
      <c r="C29" s="566"/>
      <c r="D29" s="677">
        <f>'F-1. Budget Summary'!D105</f>
        <v>0</v>
      </c>
      <c r="E29" s="678">
        <f>'F-1. Budget Summary'!E105</f>
        <v>0</v>
      </c>
      <c r="F29" s="679">
        <f>'F-1. Budget Summary'!F105</f>
        <v>0</v>
      </c>
      <c r="G29" s="797" t="str">
        <f>IF(D29&gt;F29,"Exceeds allowable limits","Within allowable limits. Additional HOME-Underwriting Needed")</f>
        <v>Within allowable limits. Additional HOME-Underwriting Needed</v>
      </c>
      <c r="H29" s="797"/>
      <c r="I29" s="797"/>
      <c r="J29" s="680"/>
      <c r="K29" s="656"/>
      <c r="L29" s="656"/>
    </row>
    <row r="30" spans="1:12" ht="26.25" customHeight="1" x14ac:dyDescent="0.25">
      <c r="A30" s="656"/>
      <c r="B30" s="90" t="s">
        <v>413</v>
      </c>
      <c r="C30" s="91"/>
      <c r="D30" s="677">
        <f>'F-1. Budget Summary'!D106</f>
        <v>0</v>
      </c>
      <c r="E30" s="678">
        <f>'F-1. Budget Summary'!E106</f>
        <v>0</v>
      </c>
      <c r="F30" s="681">
        <f>'F-1. Budget Summary'!F106</f>
        <v>0</v>
      </c>
      <c r="G30" s="797" t="str">
        <f>IF(D30&gt;F30,"Exceeds allowable limits","Within allowable limits")</f>
        <v>Within allowable limits</v>
      </c>
      <c r="H30" s="797"/>
      <c r="I30" s="797"/>
      <c r="J30" s="680"/>
      <c r="K30" s="656"/>
      <c r="L30" s="656"/>
    </row>
    <row r="31" spans="1:12" ht="26.25" customHeight="1" x14ac:dyDescent="0.25">
      <c r="A31" s="656"/>
      <c r="B31" s="656"/>
      <c r="C31" s="656"/>
      <c r="D31" s="656"/>
      <c r="E31" s="656"/>
      <c r="F31" s="656"/>
      <c r="G31" s="682"/>
      <c r="H31" s="656"/>
      <c r="I31" s="656"/>
      <c r="J31" s="680"/>
      <c r="K31" s="656"/>
      <c r="L31" s="656"/>
    </row>
    <row r="32" spans="1:12" ht="15.75" x14ac:dyDescent="0.25">
      <c r="A32" s="657"/>
      <c r="B32" s="291" t="s">
        <v>414</v>
      </c>
      <c r="C32" s="683" t="s">
        <v>415</v>
      </c>
      <c r="D32" s="656"/>
      <c r="E32" s="656"/>
      <c r="F32" s="656"/>
      <c r="G32" s="656"/>
      <c r="H32" s="656"/>
      <c r="I32" s="656"/>
      <c r="J32" s="656"/>
      <c r="K32" s="684"/>
      <c r="L32" s="656"/>
    </row>
    <row r="33" spans="1:12" ht="15.75" x14ac:dyDescent="0.25">
      <c r="A33" s="656"/>
      <c r="B33" s="656"/>
      <c r="C33" s="656"/>
      <c r="D33" s="656"/>
      <c r="E33" s="656"/>
      <c r="F33" s="656"/>
      <c r="G33" s="656"/>
      <c r="H33" s="656"/>
      <c r="I33" s="656"/>
      <c r="J33" s="656"/>
      <c r="K33" s="656"/>
      <c r="L33" s="656"/>
    </row>
    <row r="34" spans="1:12" ht="46.5" customHeight="1" x14ac:dyDescent="0.25">
      <c r="A34" s="656"/>
      <c r="B34" s="739"/>
      <c r="C34" s="740"/>
      <c r="D34" s="686" t="s">
        <v>411</v>
      </c>
      <c r="E34" s="85" t="s">
        <v>412</v>
      </c>
      <c r="F34" s="741" t="s">
        <v>416</v>
      </c>
      <c r="G34" s="742"/>
      <c r="H34" s="742"/>
      <c r="I34" s="743"/>
      <c r="J34" s="685"/>
      <c r="K34" s="685"/>
      <c r="L34" s="656"/>
    </row>
    <row r="35" spans="1:12" ht="33" customHeight="1" x14ac:dyDescent="0.25">
      <c r="A35" s="656"/>
      <c r="B35" s="747" t="s">
        <v>417</v>
      </c>
      <c r="C35" s="748"/>
      <c r="D35" s="677">
        <f>'F-1. Budget Summary'!D111</f>
        <v>0</v>
      </c>
      <c r="E35" s="678">
        <f>'F-1. Budget Summary'!E111</f>
        <v>0</v>
      </c>
      <c r="F35" s="797" t="str">
        <f>IF(D35&gt;E35,"Competitive Bidding Required","Competitive Bidding NOT Required")</f>
        <v>Competitive Bidding NOT Required</v>
      </c>
      <c r="G35" s="797"/>
      <c r="H35" s="797"/>
      <c r="I35" s="797"/>
      <c r="J35" s="685"/>
      <c r="K35" s="685"/>
      <c r="L35" s="656"/>
    </row>
    <row r="36" spans="1:12" x14ac:dyDescent="0.25">
      <c r="H36" s="95"/>
      <c r="I36" s="95"/>
      <c r="J36" s="95"/>
      <c r="K36" s="95"/>
    </row>
    <row r="37" spans="1:12" x14ac:dyDescent="0.25">
      <c r="H37" s="95"/>
      <c r="I37" s="95"/>
      <c r="J37" s="95"/>
      <c r="K37" s="95"/>
    </row>
  </sheetData>
  <sheetProtection algorithmName="SHA-512" hashValue="qgfUgb+YwAWRNMvtUux9xK8RRg2nAmVHI/pxf6Dr7a09l6DME9mLeXB12a3MBZejeJ813gahyMt02/SBcOapbA==" saltValue="wBACNlK0W7jlfPtcKGg//A==" spinCount="100000" sheet="1" formatCells="0" formatColumns="0" formatRows="0"/>
  <mergeCells count="16">
    <mergeCell ref="B34:C34"/>
    <mergeCell ref="F34:I34"/>
    <mergeCell ref="B35:C35"/>
    <mergeCell ref="F35:I35"/>
    <mergeCell ref="B28:C28"/>
    <mergeCell ref="G28:I28"/>
    <mergeCell ref="G29:I29"/>
    <mergeCell ref="G30:I30"/>
    <mergeCell ref="I5:L5"/>
    <mergeCell ref="I6:L6"/>
    <mergeCell ref="I7:L7"/>
    <mergeCell ref="I8:L8"/>
    <mergeCell ref="C4:D4"/>
    <mergeCell ref="C5:D5"/>
    <mergeCell ref="C6:D6"/>
    <mergeCell ref="C7:D7"/>
  </mergeCells>
  <conditionalFormatting sqref="F35">
    <cfRule type="expression" dxfId="17" priority="1">
      <formula>$D$35&lt;=$E$35</formula>
    </cfRule>
    <cfRule type="expression" dxfId="16" priority="2">
      <formula>$D$35&gt;$E$35</formula>
    </cfRule>
  </conditionalFormatting>
  <conditionalFormatting sqref="G29">
    <cfRule type="expression" dxfId="15" priority="4">
      <formula>$D$29&lt;$F$29</formula>
    </cfRule>
    <cfRule type="expression" dxfId="14" priority="6">
      <formula>$D$29&gt;$F$29</formula>
    </cfRule>
  </conditionalFormatting>
  <conditionalFormatting sqref="G30">
    <cfRule type="expression" dxfId="13" priority="3">
      <formula>$D$30&lt;=$F$30</formula>
    </cfRule>
    <cfRule type="expression" dxfId="12" priority="5">
      <formula>$D$30&gt;$F$30</formula>
    </cfRule>
  </conditionalFormatting>
  <conditionalFormatting sqref="G31">
    <cfRule type="cellIs" dxfId="11" priority="7" operator="equal">
      <formula>"Sources ≠ Uses"</formula>
    </cfRule>
    <cfRule type="cellIs" dxfId="10" priority="8" operator="equal">
      <formula>"Sources = Uses"</formula>
    </cfRule>
  </conditionalFormatting>
  <conditionalFormatting sqref="I5">
    <cfRule type="cellIs" dxfId="9" priority="18" operator="equal">
      <formula>"Does Not Meet 10% Req"</formula>
    </cfRule>
  </conditionalFormatting>
  <conditionalFormatting sqref="I6:I7">
    <cfRule type="cellIs" dxfId="8" priority="17" operator="equal">
      <formula>"Does Not Meet 4% Req"</formula>
    </cfRule>
  </conditionalFormatting>
  <conditionalFormatting sqref="I8">
    <cfRule type="cellIs" dxfId="7" priority="16" operator="equal">
      <formula>"Does Not Meet 100% Visitability Req for New Construction - Waiver Required"</formula>
    </cfRule>
  </conditionalFormatting>
  <conditionalFormatting sqref="J29">
    <cfRule type="cellIs" dxfId="6" priority="13" operator="equal">
      <formula>"Exceeds per sq. ft. maximum"</formula>
    </cfRule>
  </conditionalFormatting>
  <conditionalFormatting sqref="J30:J31">
    <cfRule type="cellIs" dxfId="5" priority="14" operator="equal">
      <formula>"Exceeds maximum HOME per-unit subsidy"</formula>
    </cfRule>
    <cfRule type="cellIs" dxfId="4" priority="15" operator="equal">
      <formula>"Exceeds 234 per unit maximum"</formula>
    </cfRule>
  </conditionalFormatting>
  <hyperlinks>
    <hyperlink ref="C32" r:id="rId1" display="https://phdcphila.org/policies-and-forms/" xr:uid="{3D710805-CE8E-4237-A4E2-E7768F2AB4C6}"/>
  </hyperlinks>
  <pageMargins left="0.7" right="0.7" top="0.75" bottom="0.75" header="0.3" footer="0.3"/>
  <pageSetup scale="48" orientation="landscape" horizontalDpi="1200" verticalDpi="1200" r:id="rId2"/>
  <headerFooter>
    <oddHeader>&amp;L&amp;"-,Bold"&amp;16Project Summary
&amp;R&amp;12&amp;D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2245-B9E0-40D4-B4C9-562715B618AF}">
  <sheetPr codeName="Sheet6">
    <tabColor theme="5" tint="0.79998168889431442"/>
    <pageSetUpPr fitToPage="1"/>
  </sheetPr>
  <dimension ref="A1:F78"/>
  <sheetViews>
    <sheetView showGridLines="0" topLeftCell="A3" zoomScale="70" zoomScaleNormal="70" zoomScalePageLayoutView="55" workbookViewId="0">
      <selection activeCell="E157" sqref="E157"/>
    </sheetView>
  </sheetViews>
  <sheetFormatPr defaultColWidth="9.140625" defaultRowHeight="15" x14ac:dyDescent="0.25"/>
  <cols>
    <col min="1" max="1" width="6.28515625" style="47" customWidth="1"/>
    <col min="2" max="2" width="39.140625" style="47" customWidth="1"/>
    <col min="3" max="3" width="35.28515625" style="47" customWidth="1"/>
    <col min="4" max="4" width="19" style="47" customWidth="1"/>
    <col min="5" max="6" width="18.85546875" style="47" customWidth="1"/>
    <col min="7" max="16384" width="9.140625" style="47"/>
  </cols>
  <sheetData>
    <row r="1" spans="2:6" hidden="1" x14ac:dyDescent="0.25">
      <c r="B1" s="56" t="s">
        <v>202</v>
      </c>
      <c r="C1" s="57">
        <v>259164</v>
      </c>
      <c r="D1" s="57">
        <v>297092</v>
      </c>
      <c r="E1" s="57">
        <v>361273</v>
      </c>
      <c r="F1" s="57">
        <v>457653</v>
      </c>
    </row>
    <row r="2" spans="2:6" hidden="1" x14ac:dyDescent="0.25">
      <c r="B2" s="56" t="s">
        <v>296</v>
      </c>
      <c r="C2" s="57">
        <v>187658</v>
      </c>
      <c r="D2" s="57">
        <v>215122</v>
      </c>
      <c r="E2" s="57">
        <v>261595</v>
      </c>
      <c r="F2" s="57">
        <v>338419</v>
      </c>
    </row>
    <row r="4" spans="2:6" x14ac:dyDescent="0.25">
      <c r="B4" s="48" t="s">
        <v>170</v>
      </c>
      <c r="C4" s="798" t="str">
        <f>IF('F-1. Budget Summary'!C4=0,"",'F-1. Budget Summary'!C4)</f>
        <v/>
      </c>
      <c r="D4" s="799"/>
    </row>
    <row r="5" spans="2:6" customFormat="1" ht="12.95" customHeight="1" x14ac:dyDescent="0.25">
      <c r="B5" s="109"/>
      <c r="C5" s="110"/>
      <c r="D5" s="110"/>
      <c r="E5" s="110"/>
      <c r="F5" s="110"/>
    </row>
    <row r="6" spans="2:6" ht="30" customHeight="1" x14ac:dyDescent="0.25">
      <c r="B6" s="107" t="s">
        <v>369</v>
      </c>
      <c r="C6" s="106" t="s">
        <v>309</v>
      </c>
      <c r="D6" s="106" t="s">
        <v>6</v>
      </c>
      <c r="E6" s="106" t="s">
        <v>372</v>
      </c>
      <c r="F6" s="77" t="s">
        <v>8</v>
      </c>
    </row>
    <row r="7" spans="2:6" ht="18" customHeight="1" x14ac:dyDescent="0.25">
      <c r="B7" s="60" t="s">
        <v>237</v>
      </c>
      <c r="C7" s="61"/>
      <c r="D7" s="61"/>
      <c r="E7" s="61"/>
      <c r="F7" s="62"/>
    </row>
    <row r="8" spans="2:6" ht="18" customHeight="1" x14ac:dyDescent="0.25">
      <c r="B8" s="64" t="s">
        <v>389</v>
      </c>
      <c r="C8" s="65"/>
      <c r="D8" s="608">
        <f>'F-1. Budget Summary'!D31</f>
        <v>0</v>
      </c>
      <c r="E8" s="609">
        <f>'F-1. Budget Summary'!E31</f>
        <v>0</v>
      </c>
      <c r="F8" s="561">
        <f>'F-1. Budget Summary'!F31</f>
        <v>0</v>
      </c>
    </row>
    <row r="9" spans="2:6" ht="18" customHeight="1" x14ac:dyDescent="0.25">
      <c r="B9" s="64" t="s">
        <v>390</v>
      </c>
      <c r="C9" s="65"/>
      <c r="D9" s="610">
        <f>'F-1. Budget Summary'!D32</f>
        <v>0</v>
      </c>
      <c r="E9" s="611">
        <f>'F-1. Budget Summary'!E32</f>
        <v>0</v>
      </c>
      <c r="F9" s="562">
        <f>'F-1. Budget Summary'!F32</f>
        <v>0</v>
      </c>
    </row>
    <row r="10" spans="2:6" ht="18" customHeight="1" x14ac:dyDescent="0.25">
      <c r="B10" s="60" t="s">
        <v>238</v>
      </c>
      <c r="C10" s="540"/>
      <c r="D10" s="612"/>
      <c r="E10" s="612"/>
      <c r="F10" s="612"/>
    </row>
    <row r="11" spans="2:6" ht="18" customHeight="1" x14ac:dyDescent="0.25">
      <c r="B11" s="64" t="s">
        <v>239</v>
      </c>
      <c r="C11" s="613" t="str" cm="1">
        <f t="array" ref="C11:C12">IF('F-1. Budget Summary'!C34:C35=0,"",'F-1. Budget Summary'!C34:C35)</f>
        <v/>
      </c>
      <c r="D11" s="614">
        <f>'F-1. Budget Summary'!D34</f>
        <v>0</v>
      </c>
      <c r="E11" s="615">
        <f>'F-1. Budget Summary'!E34</f>
        <v>0</v>
      </c>
      <c r="F11" s="29">
        <f>'F-1. Budget Summary'!F34</f>
        <v>0</v>
      </c>
    </row>
    <row r="12" spans="2:6" ht="18" customHeight="1" x14ac:dyDescent="0.25">
      <c r="B12" s="64" t="s">
        <v>240</v>
      </c>
      <c r="C12" s="613" t="str">
        <v/>
      </c>
      <c r="D12" s="608">
        <f>'F-1. Budget Summary'!D35</f>
        <v>0</v>
      </c>
      <c r="E12" s="609">
        <f>'F-1. Budget Summary'!E35</f>
        <v>0</v>
      </c>
      <c r="F12" s="561">
        <f>'F-1. Budget Summary'!F35</f>
        <v>0</v>
      </c>
    </row>
    <row r="13" spans="2:6" ht="18" customHeight="1" x14ac:dyDescent="0.25">
      <c r="B13" s="64" t="s">
        <v>423</v>
      </c>
      <c r="C13" s="67"/>
      <c r="D13" s="610">
        <f>'F-1. Budget Summary'!D36</f>
        <v>0</v>
      </c>
      <c r="E13" s="611">
        <f>'F-1. Budget Summary'!E36</f>
        <v>0</v>
      </c>
      <c r="F13" s="562">
        <f>'F-1. Budget Summary'!F36</f>
        <v>0</v>
      </c>
    </row>
    <row r="14" spans="2:6" ht="18" customHeight="1" x14ac:dyDescent="0.25">
      <c r="B14" s="60" t="s">
        <v>241</v>
      </c>
      <c r="C14" s="540"/>
      <c r="D14" s="612"/>
      <c r="E14" s="612"/>
      <c r="F14" s="612"/>
    </row>
    <row r="15" spans="2:6" ht="15.75" x14ac:dyDescent="0.25">
      <c r="B15" s="64" t="s">
        <v>10</v>
      </c>
      <c r="C15" s="613" t="str" cm="1">
        <f t="array" ref="C15:C18">IF('F-1. Budget Summary'!C38:C41=0,"",'F-1. Budget Summary'!C38:C41)</f>
        <v/>
      </c>
      <c r="D15" s="614">
        <f>'F-1. Budget Summary'!D38</f>
        <v>0</v>
      </c>
      <c r="E15" s="615">
        <f>'F-1. Budget Summary'!E38</f>
        <v>0</v>
      </c>
      <c r="F15" s="29">
        <f>'F-1. Budget Summary'!F38</f>
        <v>0</v>
      </c>
    </row>
    <row r="16" spans="2:6" ht="15.75" x14ac:dyDescent="0.25">
      <c r="B16" s="64" t="s">
        <v>235</v>
      </c>
      <c r="C16" s="613" t="str">
        <v/>
      </c>
      <c r="D16" s="608">
        <f>'F-1. Budget Summary'!D39</f>
        <v>0</v>
      </c>
      <c r="E16" s="609">
        <f>'F-1. Budget Summary'!E39</f>
        <v>0</v>
      </c>
      <c r="F16" s="561">
        <f>'F-1. Budget Summary'!F39</f>
        <v>0</v>
      </c>
    </row>
    <row r="17" spans="2:6" ht="15.75" x14ac:dyDescent="0.25">
      <c r="B17" s="64" t="s">
        <v>242</v>
      </c>
      <c r="C17" s="613" t="str">
        <v/>
      </c>
      <c r="D17" s="608">
        <f>'F-1. Budget Summary'!D40</f>
        <v>0</v>
      </c>
      <c r="E17" s="609">
        <f>'F-1. Budget Summary'!E40</f>
        <v>0</v>
      </c>
      <c r="F17" s="561">
        <f>'F-1. Budget Summary'!F40</f>
        <v>0</v>
      </c>
    </row>
    <row r="18" spans="2:6" ht="15.75" x14ac:dyDescent="0.25">
      <c r="B18" s="64" t="s">
        <v>242</v>
      </c>
      <c r="C18" s="613" t="str">
        <v/>
      </c>
      <c r="D18" s="610">
        <f>'F-1. Budget Summary'!D41</f>
        <v>0</v>
      </c>
      <c r="E18" s="611">
        <f>'F-1. Budget Summary'!E41</f>
        <v>0</v>
      </c>
      <c r="F18" s="562">
        <f>'F-1. Budget Summary'!F41</f>
        <v>0</v>
      </c>
    </row>
    <row r="19" spans="2:6" ht="15.75" x14ac:dyDescent="0.25">
      <c r="B19" s="60" t="s">
        <v>243</v>
      </c>
      <c r="C19" s="540"/>
      <c r="D19" s="612"/>
      <c r="E19" s="612"/>
      <c r="F19" s="612"/>
    </row>
    <row r="20" spans="2:6" ht="15.75" x14ac:dyDescent="0.25">
      <c r="B20" s="64" t="s">
        <v>244</v>
      </c>
      <c r="C20" s="65"/>
      <c r="D20" s="614">
        <f>'F-1. Budget Summary'!D43</f>
        <v>0</v>
      </c>
      <c r="E20" s="615">
        <f>'F-1. Budget Summary'!E43</f>
        <v>0</v>
      </c>
      <c r="F20" s="29">
        <f>'F-1. Budget Summary'!F43</f>
        <v>0</v>
      </c>
    </row>
    <row r="21" spans="2:6" ht="15.75" x14ac:dyDescent="0.25">
      <c r="B21" s="64" t="s">
        <v>245</v>
      </c>
      <c r="C21" s="69"/>
      <c r="D21" s="608">
        <f>'F-1. Budget Summary'!D44</f>
        <v>0</v>
      </c>
      <c r="E21" s="609">
        <f>'F-1. Budget Summary'!E44</f>
        <v>0</v>
      </c>
      <c r="F21" s="561">
        <f>'F-1. Budget Summary'!F44</f>
        <v>0</v>
      </c>
    </row>
    <row r="22" spans="2:6" ht="15.75" x14ac:dyDescent="0.25">
      <c r="B22" s="64" t="s">
        <v>246</v>
      </c>
      <c r="C22" s="69"/>
      <c r="D22" s="608">
        <f>'F-1. Budget Summary'!D45</f>
        <v>0</v>
      </c>
      <c r="E22" s="609">
        <f>'F-1. Budget Summary'!E45</f>
        <v>0</v>
      </c>
      <c r="F22" s="561">
        <f>'F-1. Budget Summary'!F45</f>
        <v>0</v>
      </c>
    </row>
    <row r="23" spans="2:6" ht="15.75" x14ac:dyDescent="0.25">
      <c r="B23" s="70" t="s">
        <v>247</v>
      </c>
      <c r="C23" s="613" t="str">
        <f>IF('F-1. Budget Summary'!C46=0,"",'F-1. Budget Summary'!C46)</f>
        <v/>
      </c>
      <c r="D23" s="610">
        <f>'F-1. Budget Summary'!D46</f>
        <v>0</v>
      </c>
      <c r="E23" s="611">
        <f>'F-1. Budget Summary'!E46</f>
        <v>0</v>
      </c>
      <c r="F23" s="562">
        <f>'F-1. Budget Summary'!F46</f>
        <v>0</v>
      </c>
    </row>
    <row r="24" spans="2:6" ht="15.75" x14ac:dyDescent="0.25">
      <c r="B24" s="60" t="s">
        <v>248</v>
      </c>
      <c r="C24" s="540"/>
      <c r="D24" s="612"/>
      <c r="E24" s="612"/>
      <c r="F24" s="612"/>
    </row>
    <row r="25" spans="2:6" ht="15.75" x14ac:dyDescent="0.25">
      <c r="B25" s="64" t="s">
        <v>256</v>
      </c>
      <c r="C25" s="71"/>
      <c r="D25" s="614">
        <f>'F-1. Budget Summary'!D48</f>
        <v>0</v>
      </c>
      <c r="E25" s="615">
        <f>'F-1. Budget Summary'!E48</f>
        <v>0</v>
      </c>
      <c r="F25" s="29">
        <f>'F-1. Budget Summary'!F48</f>
        <v>0</v>
      </c>
    </row>
    <row r="26" spans="2:6" ht="15.75" x14ac:dyDescent="0.25">
      <c r="B26" s="64" t="s">
        <v>257</v>
      </c>
      <c r="C26" s="613" t="str">
        <f>IF('F-1. Budget Summary'!C49=0,"",'F-1. Budget Summary'!C49)</f>
        <v/>
      </c>
      <c r="D26" s="610">
        <f>'F-1. Budget Summary'!D49</f>
        <v>0</v>
      </c>
      <c r="E26" s="611">
        <f>'F-1. Budget Summary'!E49</f>
        <v>0</v>
      </c>
      <c r="F26" s="562">
        <f>'F-1. Budget Summary'!F49</f>
        <v>0</v>
      </c>
    </row>
    <row r="27" spans="2:6" ht="15.75" x14ac:dyDescent="0.25">
      <c r="B27" s="60" t="s">
        <v>249</v>
      </c>
      <c r="C27" s="540"/>
      <c r="D27" s="612"/>
      <c r="E27" s="612"/>
      <c r="F27" s="612"/>
    </row>
    <row r="28" spans="2:6" ht="15.75" x14ac:dyDescent="0.25">
      <c r="B28" s="64" t="s">
        <v>236</v>
      </c>
      <c r="C28" s="69"/>
      <c r="D28" s="614">
        <f>'F-1. Budget Summary'!D51</f>
        <v>0</v>
      </c>
      <c r="E28" s="615">
        <f>'F-1. Budget Summary'!E51</f>
        <v>0</v>
      </c>
      <c r="F28" s="29">
        <f>'F-1. Budget Summary'!F51</f>
        <v>0</v>
      </c>
    </row>
    <row r="29" spans="2:6" ht="15.75" x14ac:dyDescent="0.25">
      <c r="B29" s="64" t="s">
        <v>11</v>
      </c>
      <c r="C29" s="69"/>
      <c r="D29" s="608">
        <f>'F-1. Budget Summary'!D52</f>
        <v>0</v>
      </c>
      <c r="E29" s="609">
        <f>'F-1. Budget Summary'!E52</f>
        <v>0</v>
      </c>
      <c r="F29" s="561">
        <f>'F-1. Budget Summary'!F52</f>
        <v>0</v>
      </c>
    </row>
    <row r="30" spans="2:6" ht="15.75" x14ac:dyDescent="0.25">
      <c r="B30" s="64" t="s">
        <v>371</v>
      </c>
      <c r="C30" s="69"/>
      <c r="D30" s="610">
        <f>'F-1. Budget Summary'!D53</f>
        <v>0</v>
      </c>
      <c r="E30" s="611">
        <f>'F-1. Budget Summary'!E53</f>
        <v>0</v>
      </c>
      <c r="F30" s="562">
        <f>'F-1. Budget Summary'!F53</f>
        <v>0</v>
      </c>
    </row>
    <row r="31" spans="2:6" ht="15.75" x14ac:dyDescent="0.25">
      <c r="B31" s="60" t="s">
        <v>250</v>
      </c>
      <c r="C31" s="540"/>
      <c r="D31" s="612"/>
      <c r="E31" s="612"/>
      <c r="F31" s="612"/>
    </row>
    <row r="32" spans="2:6" ht="15.75" x14ac:dyDescent="0.25">
      <c r="B32" s="64" t="s">
        <v>64</v>
      </c>
      <c r="C32" s="69"/>
      <c r="D32" s="614">
        <f>'F-1. Budget Summary'!D55</f>
        <v>0</v>
      </c>
      <c r="E32" s="615">
        <f>'F-1. Budget Summary'!E55</f>
        <v>0</v>
      </c>
      <c r="F32" s="29">
        <f>'F-1. Budget Summary'!F55</f>
        <v>0</v>
      </c>
    </row>
    <row r="33" spans="1:6" ht="15.75" x14ac:dyDescent="0.25">
      <c r="B33" s="64" t="s">
        <v>251</v>
      </c>
      <c r="C33" s="69"/>
      <c r="D33" s="608">
        <f>'F-1. Budget Summary'!D56</f>
        <v>0</v>
      </c>
      <c r="E33" s="609">
        <f>'F-1. Budget Summary'!E56</f>
        <v>0</v>
      </c>
      <c r="F33" s="561">
        <f>'F-1. Budget Summary'!F56</f>
        <v>0</v>
      </c>
    </row>
    <row r="34" spans="1:6" ht="15.75" x14ac:dyDescent="0.25">
      <c r="B34" s="64" t="s">
        <v>308</v>
      </c>
      <c r="C34" s="613" t="str" cm="1">
        <f t="array" ref="C34:C38">IF('F-1. Budget Summary'!C57:C61=0,"",'F-1. Budget Summary'!C57:C61)</f>
        <v/>
      </c>
      <c r="D34" s="608">
        <f>'F-1. Budget Summary'!D57</f>
        <v>0</v>
      </c>
      <c r="E34" s="609">
        <f>'F-1. Budget Summary'!E57</f>
        <v>0</v>
      </c>
      <c r="F34" s="561">
        <f>'F-1. Budget Summary'!F57</f>
        <v>0</v>
      </c>
    </row>
    <row r="35" spans="1:6" ht="15.75" x14ac:dyDescent="0.25">
      <c r="B35" s="64" t="s">
        <v>250</v>
      </c>
      <c r="C35" s="613" t="str">
        <v/>
      </c>
      <c r="D35" s="608">
        <f>'F-1. Budget Summary'!D58</f>
        <v>0</v>
      </c>
      <c r="E35" s="609">
        <f>'F-1. Budget Summary'!E58</f>
        <v>0</v>
      </c>
      <c r="F35" s="561">
        <f>'F-1. Budget Summary'!F58</f>
        <v>0</v>
      </c>
    </row>
    <row r="36" spans="1:6" ht="15.75" x14ac:dyDescent="0.25">
      <c r="B36" s="64" t="s">
        <v>250</v>
      </c>
      <c r="C36" s="613" t="str">
        <v/>
      </c>
      <c r="D36" s="608">
        <f>'F-1. Budget Summary'!D59</f>
        <v>0</v>
      </c>
      <c r="E36" s="609">
        <f>'F-1. Budget Summary'!E59</f>
        <v>0</v>
      </c>
      <c r="F36" s="561">
        <f>'F-1. Budget Summary'!F59</f>
        <v>0</v>
      </c>
    </row>
    <row r="37" spans="1:6" ht="15.75" x14ac:dyDescent="0.25">
      <c r="B37" s="64" t="s">
        <v>250</v>
      </c>
      <c r="C37" s="613" t="str">
        <v/>
      </c>
      <c r="D37" s="608">
        <f>'F-1. Budget Summary'!D60</f>
        <v>0</v>
      </c>
      <c r="E37" s="609">
        <f>'F-1. Budget Summary'!E60</f>
        <v>0</v>
      </c>
      <c r="F37" s="561">
        <f>'F-1. Budget Summary'!F60</f>
        <v>0</v>
      </c>
    </row>
    <row r="38" spans="1:6" ht="15.75" x14ac:dyDescent="0.25">
      <c r="B38" s="64" t="s">
        <v>250</v>
      </c>
      <c r="C38" s="613" t="str">
        <v/>
      </c>
      <c r="D38" s="610">
        <f>'F-1. Budget Summary'!D61</f>
        <v>0</v>
      </c>
      <c r="E38" s="611">
        <f>'F-1. Budget Summary'!E61</f>
        <v>0</v>
      </c>
      <c r="F38" s="562">
        <f>'F-1. Budget Summary'!F61</f>
        <v>0</v>
      </c>
    </row>
    <row r="39" spans="1:6" ht="15.75" x14ac:dyDescent="0.25">
      <c r="B39" s="72"/>
      <c r="C39" s="540"/>
      <c r="D39" s="612"/>
      <c r="E39" s="612"/>
      <c r="F39" s="612"/>
    </row>
    <row r="40" spans="1:6" ht="24.75" customHeight="1" thickBot="1" x14ac:dyDescent="0.3">
      <c r="A40" s="73"/>
      <c r="B40" s="74" t="s">
        <v>310</v>
      </c>
      <c r="C40" s="74"/>
      <c r="D40" s="616">
        <f>'F-1. Budget Summary'!D63</f>
        <v>0</v>
      </c>
      <c r="E40" s="617">
        <f>'F-1. Budget Summary'!E63</f>
        <v>0</v>
      </c>
      <c r="F40" s="618">
        <f>'F-1. Budget Summary'!F63</f>
        <v>0</v>
      </c>
    </row>
    <row r="41" spans="1:6" ht="16.5" thickTop="1" x14ac:dyDescent="0.25">
      <c r="B41" s="76"/>
      <c r="C41" s="540"/>
      <c r="D41" s="619"/>
      <c r="E41" s="619"/>
      <c r="F41" s="619"/>
    </row>
    <row r="42" spans="1:6" ht="28.5" customHeight="1" x14ac:dyDescent="0.25">
      <c r="B42" s="107" t="s">
        <v>13</v>
      </c>
      <c r="C42" s="106" t="s">
        <v>309</v>
      </c>
      <c r="D42" s="620" t="str">
        <f>'F-1. Budget Summary'!D65</f>
        <v>Residential</v>
      </c>
      <c r="E42" s="620" t="str">
        <f>'F-1. Budget Summary'!E65</f>
        <v>Commerical</v>
      </c>
      <c r="F42" s="620" t="str">
        <f>'F-1. Budget Summary'!F65</f>
        <v xml:space="preserve">Total </v>
      </c>
    </row>
    <row r="43" spans="1:6" ht="15.75" x14ac:dyDescent="0.25">
      <c r="B43" s="60" t="s">
        <v>237</v>
      </c>
      <c r="C43" s="540"/>
      <c r="D43" s="608">
        <f>'F-1. Budget Summary'!D66</f>
        <v>0</v>
      </c>
      <c r="E43" s="609">
        <f>'F-1. Budget Summary'!E66</f>
        <v>0</v>
      </c>
      <c r="F43" s="561">
        <f>'F-1. Budget Summary'!F66</f>
        <v>0</v>
      </c>
    </row>
    <row r="44" spans="1:6" ht="15.75" x14ac:dyDescent="0.25">
      <c r="B44" s="64" t="s">
        <v>389</v>
      </c>
      <c r="C44" s="65"/>
      <c r="D44" s="608">
        <f>'F-1. Budget Summary'!D67</f>
        <v>0</v>
      </c>
      <c r="E44" s="609">
        <f>'F-1. Budget Summary'!E67</f>
        <v>0</v>
      </c>
      <c r="F44" s="561">
        <f>'F-1. Budget Summary'!F67</f>
        <v>0</v>
      </c>
    </row>
    <row r="45" spans="1:6" ht="15.75" x14ac:dyDescent="0.25">
      <c r="B45" s="64" t="s">
        <v>390</v>
      </c>
      <c r="C45" s="65"/>
      <c r="D45" s="610">
        <f>'F-1. Budget Summary'!D68</f>
        <v>0</v>
      </c>
      <c r="E45" s="611">
        <f>'F-1. Budget Summary'!E68</f>
        <v>0</v>
      </c>
      <c r="F45" s="562">
        <f>'F-1. Budget Summary'!F68</f>
        <v>0</v>
      </c>
    </row>
    <row r="46" spans="1:6" ht="15.75" x14ac:dyDescent="0.25">
      <c r="B46" s="60" t="s">
        <v>294</v>
      </c>
      <c r="C46" s="540"/>
      <c r="D46" s="612"/>
      <c r="E46" s="612"/>
      <c r="F46" s="612"/>
    </row>
    <row r="47" spans="1:6" ht="15.75" x14ac:dyDescent="0.25">
      <c r="B47" s="70" t="s">
        <v>253</v>
      </c>
      <c r="C47" s="613" t="str" cm="1">
        <f t="array" ref="C47:C49">IF('F-1. Budget Summary'!C70:C72=0,"",'F-1. Budget Summary'!C70:C72)</f>
        <v/>
      </c>
      <c r="D47" s="614">
        <f>'F-1. Budget Summary'!D70</f>
        <v>0</v>
      </c>
      <c r="E47" s="615">
        <f>'F-1. Budget Summary'!E70</f>
        <v>0</v>
      </c>
      <c r="F47" s="29">
        <f>'F-1. Budget Summary'!F70</f>
        <v>0</v>
      </c>
    </row>
    <row r="48" spans="1:6" ht="15.75" x14ac:dyDescent="0.25">
      <c r="B48" s="70" t="s">
        <v>254</v>
      </c>
      <c r="C48" s="613" t="str">
        <v/>
      </c>
      <c r="D48" s="608">
        <f>'F-1. Budget Summary'!D71</f>
        <v>0</v>
      </c>
      <c r="E48" s="609">
        <f>'F-1. Budget Summary'!E71</f>
        <v>0</v>
      </c>
      <c r="F48" s="561">
        <f>'F-1. Budget Summary'!F71</f>
        <v>0</v>
      </c>
    </row>
    <row r="49" spans="2:6" ht="15.75" x14ac:dyDescent="0.25">
      <c r="B49" s="70" t="s">
        <v>255</v>
      </c>
      <c r="C49" s="613" t="str">
        <v/>
      </c>
      <c r="D49" s="610">
        <f>'F-1. Budget Summary'!D72</f>
        <v>0</v>
      </c>
      <c r="E49" s="611">
        <f>'F-1. Budget Summary'!E72</f>
        <v>0</v>
      </c>
      <c r="F49" s="562">
        <f>'F-1. Budget Summary'!F72</f>
        <v>0</v>
      </c>
    </row>
    <row r="50" spans="2:6" ht="15.75" x14ac:dyDescent="0.25">
      <c r="B50" s="60" t="s">
        <v>241</v>
      </c>
      <c r="C50" s="540"/>
      <c r="D50" s="612"/>
      <c r="E50" s="612"/>
      <c r="F50" s="612"/>
    </row>
    <row r="51" spans="2:6" ht="15.75" x14ac:dyDescent="0.25">
      <c r="B51" s="64" t="s">
        <v>10</v>
      </c>
      <c r="C51" s="613" t="str" cm="1">
        <f t="array" ref="C51:C54">IF('F-1. Budget Summary'!C74:C77=0,"",'F-1. Budget Summary'!C74:C77)</f>
        <v/>
      </c>
      <c r="D51" s="614">
        <f>'F-1. Budget Summary'!D74</f>
        <v>0</v>
      </c>
      <c r="E51" s="615">
        <f>'F-1. Budget Summary'!E74</f>
        <v>0</v>
      </c>
      <c r="F51" s="29">
        <f>'F-1. Budget Summary'!F74</f>
        <v>0</v>
      </c>
    </row>
    <row r="52" spans="2:6" ht="15.75" x14ac:dyDescent="0.25">
      <c r="B52" s="64" t="s">
        <v>235</v>
      </c>
      <c r="C52" s="613" t="str">
        <v/>
      </c>
      <c r="D52" s="608">
        <f>'F-1. Budget Summary'!D75</f>
        <v>0</v>
      </c>
      <c r="E52" s="609">
        <f>'F-1. Budget Summary'!E75</f>
        <v>0</v>
      </c>
      <c r="F52" s="561">
        <f>'F-1. Budget Summary'!F75</f>
        <v>0</v>
      </c>
    </row>
    <row r="53" spans="2:6" ht="15.75" x14ac:dyDescent="0.25">
      <c r="B53" s="64" t="s">
        <v>242</v>
      </c>
      <c r="C53" s="613" t="str">
        <v/>
      </c>
      <c r="D53" s="608">
        <f>'F-1. Budget Summary'!D76</f>
        <v>0</v>
      </c>
      <c r="E53" s="609">
        <f>'F-1. Budget Summary'!E76</f>
        <v>0</v>
      </c>
      <c r="F53" s="561">
        <f>'F-1. Budget Summary'!F76</f>
        <v>0</v>
      </c>
    </row>
    <row r="54" spans="2:6" ht="15.75" x14ac:dyDescent="0.25">
      <c r="B54" s="64" t="s">
        <v>242</v>
      </c>
      <c r="C54" s="613" t="str">
        <v/>
      </c>
      <c r="D54" s="610">
        <f>'F-1. Budget Summary'!D77</f>
        <v>0</v>
      </c>
      <c r="E54" s="611">
        <f>'F-1. Budget Summary'!E77</f>
        <v>0</v>
      </c>
      <c r="F54" s="562">
        <f>'F-1. Budget Summary'!F77</f>
        <v>0</v>
      </c>
    </row>
    <row r="55" spans="2:6" ht="15.75" x14ac:dyDescent="0.25">
      <c r="B55" s="60" t="s">
        <v>259</v>
      </c>
      <c r="C55" s="540"/>
      <c r="D55" s="612"/>
      <c r="E55" s="612"/>
      <c r="F55" s="612"/>
    </row>
    <row r="56" spans="2:6" ht="15.75" x14ac:dyDescent="0.25">
      <c r="B56" s="64" t="s">
        <v>258</v>
      </c>
      <c r="C56" s="65"/>
      <c r="D56" s="614">
        <f>'F-1. Budget Summary'!D79</f>
        <v>0</v>
      </c>
      <c r="E56" s="615">
        <f>'F-1. Budget Summary'!E79</f>
        <v>0</v>
      </c>
      <c r="F56" s="29">
        <f>'F-1. Budget Summary'!F79</f>
        <v>0</v>
      </c>
    </row>
    <row r="57" spans="2:6" ht="15.75" x14ac:dyDescent="0.25">
      <c r="B57" s="64" t="s">
        <v>245</v>
      </c>
      <c r="C57" s="69"/>
      <c r="D57" s="608">
        <f>'F-1. Budget Summary'!D80</f>
        <v>0</v>
      </c>
      <c r="E57" s="609">
        <f>'F-1. Budget Summary'!E80</f>
        <v>0</v>
      </c>
      <c r="F57" s="561">
        <f>'F-1. Budget Summary'!F80</f>
        <v>0</v>
      </c>
    </row>
    <row r="58" spans="2:6" ht="15.75" x14ac:dyDescent="0.25">
      <c r="B58" s="64" t="s">
        <v>246</v>
      </c>
      <c r="C58" s="69"/>
      <c r="D58" s="608">
        <f>'F-1. Budget Summary'!D81</f>
        <v>0</v>
      </c>
      <c r="E58" s="609">
        <f>'F-1. Budget Summary'!E81</f>
        <v>0</v>
      </c>
      <c r="F58" s="561">
        <f>'F-1. Budget Summary'!F81</f>
        <v>0</v>
      </c>
    </row>
    <row r="59" spans="2:6" ht="15.75" x14ac:dyDescent="0.25">
      <c r="B59" s="64" t="s">
        <v>247</v>
      </c>
      <c r="C59" s="613" t="str">
        <f>IF('F-1. Budget Summary'!C82=0,"",'F-1. Budget Summary'!C82)</f>
        <v/>
      </c>
      <c r="D59" s="610">
        <f>'F-1. Budget Summary'!D82</f>
        <v>0</v>
      </c>
      <c r="E59" s="611">
        <f>'F-1. Budget Summary'!E82</f>
        <v>0</v>
      </c>
      <c r="F59" s="562">
        <f>'F-1. Budget Summary'!F82</f>
        <v>0</v>
      </c>
    </row>
    <row r="60" spans="2:6" ht="15.75" x14ac:dyDescent="0.25">
      <c r="B60" s="60" t="s">
        <v>248</v>
      </c>
      <c r="C60" s="540"/>
      <c r="D60" s="612"/>
      <c r="E60" s="612"/>
      <c r="F60" s="612"/>
    </row>
    <row r="61" spans="2:6" ht="15.75" x14ac:dyDescent="0.25">
      <c r="B61" s="64" t="s">
        <v>256</v>
      </c>
      <c r="C61" s="69"/>
      <c r="D61" s="614">
        <f>'F-1. Budget Summary'!D84</f>
        <v>0</v>
      </c>
      <c r="E61" s="615">
        <f>'F-1. Budget Summary'!E84</f>
        <v>0</v>
      </c>
      <c r="F61" s="29">
        <f>'F-1. Budget Summary'!F84</f>
        <v>0</v>
      </c>
    </row>
    <row r="62" spans="2:6" ht="15.75" x14ac:dyDescent="0.25">
      <c r="B62" s="64" t="s">
        <v>257</v>
      </c>
      <c r="C62" s="613" t="str">
        <f>IF('F-1. Budget Summary'!C85=0,"",'F-1. Budget Summary'!C85)</f>
        <v/>
      </c>
      <c r="D62" s="610">
        <f>'F-1. Budget Summary'!D85</f>
        <v>0</v>
      </c>
      <c r="E62" s="611">
        <f>'F-1. Budget Summary'!E85</f>
        <v>0</v>
      </c>
      <c r="F62" s="562">
        <f>'F-1. Budget Summary'!F85</f>
        <v>0</v>
      </c>
    </row>
    <row r="63" spans="2:6" ht="15.75" x14ac:dyDescent="0.25">
      <c r="B63" s="60" t="s">
        <v>249</v>
      </c>
      <c r="C63" s="540"/>
      <c r="D63" s="612"/>
      <c r="E63" s="612"/>
      <c r="F63" s="612"/>
    </row>
    <row r="64" spans="2:6" ht="15.75" x14ac:dyDescent="0.25">
      <c r="B64" s="64" t="s">
        <v>236</v>
      </c>
      <c r="C64" s="69"/>
      <c r="D64" s="614">
        <f>'F-1. Budget Summary'!D87</f>
        <v>0</v>
      </c>
      <c r="E64" s="615">
        <f>'F-1. Budget Summary'!E87</f>
        <v>0</v>
      </c>
      <c r="F64" s="29">
        <f>'F-1. Budget Summary'!F87</f>
        <v>0</v>
      </c>
    </row>
    <row r="65" spans="1:6" ht="15.75" x14ac:dyDescent="0.25">
      <c r="B65" s="64" t="s">
        <v>11</v>
      </c>
      <c r="C65" s="69"/>
      <c r="D65" s="608">
        <f>'F-1. Budget Summary'!D88</f>
        <v>0</v>
      </c>
      <c r="E65" s="609">
        <f>'F-1. Budget Summary'!E88</f>
        <v>0</v>
      </c>
      <c r="F65" s="561">
        <f>'F-1. Budget Summary'!F88</f>
        <v>0</v>
      </c>
    </row>
    <row r="66" spans="1:6" ht="15.75" x14ac:dyDescent="0.25">
      <c r="B66" s="64" t="s">
        <v>371</v>
      </c>
      <c r="C66" s="69"/>
      <c r="D66" s="610">
        <f>'F-1. Budget Summary'!D89</f>
        <v>0</v>
      </c>
      <c r="E66" s="611">
        <f>'F-1. Budget Summary'!E89</f>
        <v>0</v>
      </c>
      <c r="F66" s="562">
        <f>'F-1. Budget Summary'!F89</f>
        <v>0</v>
      </c>
    </row>
    <row r="67" spans="1:6" ht="15.75" x14ac:dyDescent="0.25">
      <c r="B67" s="60" t="s">
        <v>250</v>
      </c>
      <c r="C67" s="540"/>
      <c r="D67" s="612"/>
      <c r="E67" s="612"/>
      <c r="F67" s="612"/>
    </row>
    <row r="68" spans="1:6" ht="15.75" x14ac:dyDescent="0.25">
      <c r="B68" s="64" t="s">
        <v>64</v>
      </c>
      <c r="C68" s="69"/>
      <c r="D68" s="614">
        <f>'F-1. Budget Summary'!D91</f>
        <v>0</v>
      </c>
      <c r="E68" s="615">
        <f>'F-1. Budget Summary'!E91</f>
        <v>0</v>
      </c>
      <c r="F68" s="29">
        <f>'F-1. Budget Summary'!F91</f>
        <v>0</v>
      </c>
    </row>
    <row r="69" spans="1:6" ht="15.75" x14ac:dyDescent="0.25">
      <c r="B69" s="64" t="s">
        <v>251</v>
      </c>
      <c r="C69" s="69"/>
      <c r="D69" s="608">
        <f>'F-1. Budget Summary'!D92</f>
        <v>0</v>
      </c>
      <c r="E69" s="609">
        <f>'F-1. Budget Summary'!E92</f>
        <v>0</v>
      </c>
      <c r="F69" s="561">
        <f>'F-1. Budget Summary'!F92</f>
        <v>0</v>
      </c>
    </row>
    <row r="70" spans="1:6" ht="15.75" x14ac:dyDescent="0.25">
      <c r="B70" s="64" t="s">
        <v>250</v>
      </c>
      <c r="C70" s="613" t="str" cm="1">
        <f t="array" ref="C70:C74">IF('F-1. Budget Summary'!C93:C97=0,"",'F-1. Budget Summary'!C93:C97)</f>
        <v/>
      </c>
      <c r="D70" s="608">
        <f>'F-1. Budget Summary'!D93</f>
        <v>0</v>
      </c>
      <c r="E70" s="609">
        <f>'F-1. Budget Summary'!E93</f>
        <v>0</v>
      </c>
      <c r="F70" s="561">
        <f>'F-1. Budget Summary'!F93</f>
        <v>0</v>
      </c>
    </row>
    <row r="71" spans="1:6" ht="15.75" x14ac:dyDescent="0.25">
      <c r="B71" s="64" t="s">
        <v>250</v>
      </c>
      <c r="C71" s="613" t="str">
        <v/>
      </c>
      <c r="D71" s="608">
        <f>'F-1. Budget Summary'!D94</f>
        <v>0</v>
      </c>
      <c r="E71" s="609">
        <f>'F-1. Budget Summary'!E94</f>
        <v>0</v>
      </c>
      <c r="F71" s="561">
        <f>'F-1. Budget Summary'!F94</f>
        <v>0</v>
      </c>
    </row>
    <row r="72" spans="1:6" ht="15.75" x14ac:dyDescent="0.25">
      <c r="B72" s="64" t="s">
        <v>250</v>
      </c>
      <c r="C72" s="613" t="str">
        <v/>
      </c>
      <c r="D72" s="608">
        <f>'F-1. Budget Summary'!D95</f>
        <v>0</v>
      </c>
      <c r="E72" s="609">
        <f>'F-1. Budget Summary'!E95</f>
        <v>0</v>
      </c>
      <c r="F72" s="561">
        <f>'F-1. Budget Summary'!F95</f>
        <v>0</v>
      </c>
    </row>
    <row r="73" spans="1:6" ht="15.75" x14ac:dyDescent="0.25">
      <c r="B73" s="64" t="s">
        <v>250</v>
      </c>
      <c r="C73" s="613" t="str">
        <v/>
      </c>
      <c r="D73" s="608">
        <f>'F-1. Budget Summary'!D96</f>
        <v>0</v>
      </c>
      <c r="E73" s="609">
        <f>'F-1. Budget Summary'!E96</f>
        <v>0</v>
      </c>
      <c r="F73" s="561">
        <f>'F-1. Budget Summary'!F96</f>
        <v>0</v>
      </c>
    </row>
    <row r="74" spans="1:6" ht="15.75" x14ac:dyDescent="0.25">
      <c r="B74" s="64" t="s">
        <v>250</v>
      </c>
      <c r="C74" s="613" t="str">
        <v/>
      </c>
      <c r="D74" s="610">
        <f>'F-1. Budget Summary'!D97</f>
        <v>0</v>
      </c>
      <c r="E74" s="611">
        <f>'F-1. Budget Summary'!E97</f>
        <v>0</v>
      </c>
      <c r="F74" s="562">
        <f>'F-1. Budget Summary'!F97</f>
        <v>0</v>
      </c>
    </row>
    <row r="75" spans="1:6" ht="15.75" x14ac:dyDescent="0.25">
      <c r="B75" s="76"/>
      <c r="C75" s="540"/>
      <c r="D75" s="612"/>
      <c r="E75" s="612"/>
      <c r="F75" s="612"/>
    </row>
    <row r="76" spans="1:6" ht="16.5" thickBot="1" x14ac:dyDescent="0.3">
      <c r="A76" s="73"/>
      <c r="B76" s="78" t="s">
        <v>311</v>
      </c>
      <c r="C76" s="79"/>
      <c r="D76" s="618">
        <f>'F-1. Budget Summary'!D99</f>
        <v>0</v>
      </c>
      <c r="E76" s="618">
        <f>'F-1. Budget Summary'!E99</f>
        <v>0</v>
      </c>
      <c r="F76" s="618">
        <f>'F-1. Budget Summary'!F99</f>
        <v>0</v>
      </c>
    </row>
    <row r="77" spans="1:6" ht="16.5" thickTop="1" x14ac:dyDescent="0.25">
      <c r="A77" s="80"/>
      <c r="B77" s="546" t="s">
        <v>391</v>
      </c>
      <c r="C77" s="547"/>
      <c r="D77" s="29">
        <f>'F-1. Budget Summary'!D100</f>
        <v>0</v>
      </c>
      <c r="E77" s="29">
        <f>'F-1. Budget Summary'!E100</f>
        <v>0</v>
      </c>
      <c r="F77" s="29">
        <f>'F-1. Budget Summary'!F100</f>
        <v>0</v>
      </c>
    </row>
    <row r="78" spans="1:6" ht="15.75" customHeight="1" x14ac:dyDescent="0.25">
      <c r="A78" s="80"/>
      <c r="B78" s="81"/>
      <c r="C78" s="82"/>
    </row>
  </sheetData>
  <sheetProtection algorithmName="SHA-512" hashValue="xohtq1Z1XEYko0G4e5tEN8MG42gXe3shy92hiTWSXjPByk5s7plEcBaxHg4B3OdBI6Y3f8JIk/rwpBlACjDkiQ==" saltValue="7Vg/AXs7V5dpN5ItBct6Ew==" spinCount="100000" sheet="1" formatCells="0" formatColumns="0" formatRows="0"/>
  <mergeCells count="1">
    <mergeCell ref="C4:D4"/>
  </mergeCells>
  <pageMargins left="0.7" right="0.7" top="0.75" bottom="0.75" header="0.3" footer="0.3"/>
  <pageSetup scale="69" orientation="portrait" horizontalDpi="1200" verticalDpi="1200" r:id="rId1"/>
  <headerFooter>
    <oddHeader>&amp;L&amp;"-,Bold"&amp;16Funding Sources&amp;R&amp;12&amp;D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DB77B-9F73-4DA5-BD14-845F67770880}">
  <sheetPr codeName="Sheet7">
    <tabColor theme="5" tint="0.79998168889431442"/>
  </sheetPr>
  <dimension ref="A2:J171"/>
  <sheetViews>
    <sheetView showGridLines="0" zoomScale="85" zoomScaleNormal="85" zoomScaleSheetLayoutView="85" zoomScalePageLayoutView="85" workbookViewId="0">
      <selection activeCell="E157" sqref="E157"/>
    </sheetView>
  </sheetViews>
  <sheetFormatPr defaultColWidth="9.140625" defaultRowHeight="12.75" x14ac:dyDescent="0.2"/>
  <cols>
    <col min="1" max="1" width="8.28515625" style="135" customWidth="1"/>
    <col min="2" max="2" width="47.85546875" style="135" customWidth="1"/>
    <col min="3" max="5" width="22.7109375" style="135" customWidth="1"/>
    <col min="6" max="6" width="28.140625" style="135" customWidth="1"/>
    <col min="7" max="7" width="49.85546875" style="135" customWidth="1"/>
    <col min="8" max="8" width="19.85546875" style="135" customWidth="1"/>
    <col min="9" max="9" width="18.140625" style="135" customWidth="1"/>
    <col min="10" max="10" width="30.28515625" style="135" customWidth="1"/>
    <col min="11" max="11" width="19" style="135" customWidth="1"/>
    <col min="12" max="12" width="21.85546875" style="135" customWidth="1"/>
    <col min="13" max="16384" width="9.140625" style="135"/>
  </cols>
  <sheetData>
    <row r="2" spans="1:5" ht="15" x14ac:dyDescent="0.25">
      <c r="B2" s="48" t="s">
        <v>170</v>
      </c>
      <c r="C2" s="798" t="str">
        <f>IF('F-1. Budget Summary'!C2=0,"",'F-1. Budget Summary'!C2)</f>
        <v/>
      </c>
      <c r="D2" s="799"/>
    </row>
    <row r="4" spans="1:5" ht="15" customHeight="1" x14ac:dyDescent="0.25">
      <c r="A4" s="133" t="s">
        <v>312</v>
      </c>
      <c r="B4" s="134"/>
    </row>
    <row r="6" spans="1:5" ht="15.75" x14ac:dyDescent="0.25">
      <c r="A6" s="136" t="s">
        <v>13</v>
      </c>
      <c r="B6" s="137"/>
      <c r="C6" s="558" t="s">
        <v>81</v>
      </c>
    </row>
    <row r="7" spans="1:5" ht="15" customHeight="1" x14ac:dyDescent="0.2">
      <c r="A7" s="761" t="s">
        <v>237</v>
      </c>
      <c r="B7" s="761"/>
      <c r="C7" s="559">
        <f>SUM('F-1. Budget Summary'!F31:F32)</f>
        <v>0</v>
      </c>
    </row>
    <row r="8" spans="1:5" ht="15" customHeight="1" x14ac:dyDescent="0.2">
      <c r="A8" s="761" t="s">
        <v>238</v>
      </c>
      <c r="B8" s="761"/>
      <c r="C8" s="559">
        <f>SUM('F-1. Budget Summary'!F70:F72)</f>
        <v>0</v>
      </c>
    </row>
    <row r="9" spans="1:5" ht="15" customHeight="1" x14ac:dyDescent="0.2">
      <c r="A9" s="761" t="s">
        <v>241</v>
      </c>
      <c r="B9" s="761"/>
      <c r="C9" s="559">
        <f>SUM('F-1. Budget Summary'!F74:F77)</f>
        <v>0</v>
      </c>
    </row>
    <row r="10" spans="1:5" ht="15" customHeight="1" x14ac:dyDescent="0.2">
      <c r="A10" s="761" t="s">
        <v>259</v>
      </c>
      <c r="B10" s="761"/>
      <c r="C10" s="559">
        <f>SUM('F-1. Budget Summary'!F79:F82)</f>
        <v>0</v>
      </c>
    </row>
    <row r="11" spans="1:5" ht="15" customHeight="1" x14ac:dyDescent="0.2">
      <c r="A11" s="761" t="s">
        <v>248</v>
      </c>
      <c r="B11" s="761"/>
      <c r="C11" s="559">
        <f>SUM('F-1. Budget Summary'!F84:F85)</f>
        <v>0</v>
      </c>
    </row>
    <row r="12" spans="1:5" ht="15" customHeight="1" x14ac:dyDescent="0.2">
      <c r="A12" s="761" t="s">
        <v>249</v>
      </c>
      <c r="B12" s="761"/>
      <c r="C12" s="559">
        <f>SUM('F-1. Budget Summary'!F87:F89)</f>
        <v>0</v>
      </c>
    </row>
    <row r="13" spans="1:5" ht="15" customHeight="1" x14ac:dyDescent="0.2">
      <c r="A13" s="761" t="s">
        <v>250</v>
      </c>
      <c r="B13" s="761"/>
      <c r="C13" s="559">
        <f>SUM('F-1. Budget Summary'!F91:F97)</f>
        <v>0</v>
      </c>
    </row>
    <row r="14" spans="1:5" x14ac:dyDescent="0.2">
      <c r="C14" s="138"/>
      <c r="D14" s="139"/>
    </row>
    <row r="15" spans="1:5" ht="15.75" x14ac:dyDescent="0.25">
      <c r="B15" s="136" t="s">
        <v>311</v>
      </c>
      <c r="C15" s="593">
        <f>ROUND(SUM(C7:D14),0)</f>
        <v>0</v>
      </c>
      <c r="D15" s="140" t="str">
        <f>IF(C15=E169,"SOURCES EQUAL USES","SOURCES DO NOT EQUAL USES")</f>
        <v>SOURCES EQUAL USES</v>
      </c>
    </row>
    <row r="16" spans="1:5" s="141" customFormat="1" x14ac:dyDescent="0.2">
      <c r="C16" s="142"/>
      <c r="D16" s="143"/>
      <c r="E16" s="533"/>
    </row>
    <row r="17" spans="1:9" s="141" customFormat="1" ht="13.5" thickBot="1" x14ac:dyDescent="0.25">
      <c r="A17" s="144"/>
      <c r="B17" s="144"/>
      <c r="C17" s="145"/>
      <c r="D17" s="146"/>
      <c r="E17" s="146"/>
    </row>
    <row r="18" spans="1:9" ht="13.5" thickTop="1" x14ac:dyDescent="0.2">
      <c r="C18" s="138"/>
      <c r="D18" s="139"/>
      <c r="E18" s="139"/>
    </row>
    <row r="19" spans="1:9" ht="15" x14ac:dyDescent="0.25">
      <c r="A19" s="133" t="s">
        <v>313</v>
      </c>
      <c r="B19" s="134"/>
      <c r="C19" s="138"/>
      <c r="D19" s="139"/>
      <c r="E19" s="139"/>
    </row>
    <row r="20" spans="1:9" ht="9.75" customHeight="1" x14ac:dyDescent="0.2">
      <c r="A20" s="729"/>
      <c r="B20" s="729"/>
      <c r="D20" s="148"/>
    </row>
    <row r="21" spans="1:9" ht="13.5" customHeight="1" x14ac:dyDescent="0.25">
      <c r="A21" s="67"/>
      <c r="B21" s="67"/>
      <c r="C21" s="149" t="s">
        <v>6</v>
      </c>
      <c r="D21" s="149" t="s">
        <v>7</v>
      </c>
      <c r="E21" s="149" t="s">
        <v>8</v>
      </c>
      <c r="F21" s="151"/>
      <c r="G21" s="151"/>
    </row>
    <row r="22" spans="1:9" ht="15" customHeight="1" x14ac:dyDescent="0.25">
      <c r="A22" s="152" t="s">
        <v>334</v>
      </c>
      <c r="B22" s="153"/>
      <c r="C22" s="154"/>
      <c r="D22" s="154"/>
      <c r="E22" s="154"/>
      <c r="F22" s="151"/>
      <c r="G22" s="151"/>
    </row>
    <row r="23" spans="1:9" ht="14.25" customHeight="1" x14ac:dyDescent="0.25">
      <c r="A23" s="71" t="s">
        <v>209</v>
      </c>
      <c r="B23" s="156"/>
      <c r="C23" s="621">
        <f>'F-2. Development Budget'!C21</f>
        <v>0</v>
      </c>
      <c r="D23" s="622">
        <f>'F-2. Development Budget'!D21</f>
        <v>0</v>
      </c>
      <c r="E23" s="623">
        <f>'F-2. Development Budget'!E21</f>
        <v>0</v>
      </c>
      <c r="H23" s="159"/>
    </row>
    <row r="24" spans="1:9" ht="14.25" customHeight="1" x14ac:dyDescent="0.25">
      <c r="A24" s="71" t="s">
        <v>210</v>
      </c>
      <c r="B24" s="156"/>
      <c r="C24" s="624">
        <f>'F-2. Development Budget'!C22</f>
        <v>0</v>
      </c>
      <c r="D24" s="622">
        <f>'F-2. Development Budget'!D22</f>
        <v>0</v>
      </c>
      <c r="E24" s="623">
        <f>'F-2. Development Budget'!E22</f>
        <v>0</v>
      </c>
      <c r="H24" s="159"/>
    </row>
    <row r="25" spans="1:9" ht="14.25" customHeight="1" x14ac:dyDescent="0.25">
      <c r="A25" s="71" t="s">
        <v>228</v>
      </c>
      <c r="B25" s="156"/>
      <c r="C25" s="624">
        <f>'F-2. Development Budget'!C23</f>
        <v>0</v>
      </c>
      <c r="D25" s="622">
        <f>'F-2. Development Budget'!D23</f>
        <v>0</v>
      </c>
      <c r="E25" s="623">
        <f>'F-2. Development Budget'!E23</f>
        <v>0</v>
      </c>
      <c r="H25" s="159"/>
    </row>
    <row r="26" spans="1:9" ht="14.25" customHeight="1" x14ac:dyDescent="0.25">
      <c r="A26" s="164"/>
      <c r="B26" s="164" t="s">
        <v>205</v>
      </c>
      <c r="C26" s="625">
        <f>'F-2. Development Budget'!C24</f>
        <v>0</v>
      </c>
      <c r="D26" s="625">
        <f>'F-2. Development Budget'!D24</f>
        <v>0</v>
      </c>
      <c r="E26" s="625">
        <f>'F-2. Development Budget'!E24</f>
        <v>0</v>
      </c>
    </row>
    <row r="27" spans="1:9" ht="15.75" x14ac:dyDescent="0.25">
      <c r="A27" s="164"/>
      <c r="B27" s="164"/>
      <c r="C27" s="258"/>
      <c r="D27" s="258"/>
      <c r="E27" s="258"/>
    </row>
    <row r="28" spans="1:9" ht="15" customHeight="1" x14ac:dyDescent="0.25">
      <c r="A28" s="152" t="s">
        <v>221</v>
      </c>
      <c r="B28" s="168"/>
      <c r="C28" s="624">
        <f>'F-2. Development Budget'!C26</f>
        <v>0</v>
      </c>
      <c r="D28" s="622">
        <f>'F-2. Development Budget'!D26</f>
        <v>0</v>
      </c>
      <c r="E28" s="623">
        <f>'F-2. Development Budget'!E26</f>
        <v>0</v>
      </c>
    </row>
    <row r="29" spans="1:9" ht="14.25" customHeight="1" x14ac:dyDescent="0.25">
      <c r="A29" s="169" t="s">
        <v>211</v>
      </c>
      <c r="B29" s="169"/>
      <c r="C29" s="624">
        <f>'F-2. Development Budget'!C27</f>
        <v>0</v>
      </c>
      <c r="D29" s="622">
        <f>'F-2. Development Budget'!D27</f>
        <v>0</v>
      </c>
      <c r="E29" s="623">
        <f>'F-2. Development Budget'!E27</f>
        <v>0</v>
      </c>
    </row>
    <row r="30" spans="1:9" ht="14.25" customHeight="1" x14ac:dyDescent="0.25">
      <c r="A30" s="169" t="s">
        <v>212</v>
      </c>
      <c r="B30" s="169"/>
      <c r="C30" s="624">
        <f>'F-2. Development Budget'!C28</f>
        <v>0</v>
      </c>
      <c r="D30" s="622">
        <f>'F-2. Development Budget'!D28</f>
        <v>0</v>
      </c>
      <c r="E30" s="623">
        <f>'F-2. Development Budget'!E28</f>
        <v>0</v>
      </c>
    </row>
    <row r="31" spans="1:9" ht="14.25" customHeight="1" x14ac:dyDescent="0.25">
      <c r="A31" s="169" t="s">
        <v>208</v>
      </c>
      <c r="B31" s="169"/>
      <c r="C31" s="624">
        <f>'F-2. Development Budget'!C29</f>
        <v>0</v>
      </c>
      <c r="D31" s="622">
        <f>'F-2. Development Budget'!D29</f>
        <v>0</v>
      </c>
      <c r="E31" s="623">
        <f>'F-2. Development Budget'!E29</f>
        <v>0</v>
      </c>
    </row>
    <row r="32" spans="1:9" ht="14.25" customHeight="1" x14ac:dyDescent="0.25">
      <c r="A32" s="169" t="s">
        <v>45</v>
      </c>
      <c r="B32" s="169"/>
      <c r="C32" s="624">
        <f>'F-2. Development Budget'!C30</f>
        <v>0</v>
      </c>
      <c r="D32" s="622">
        <f>'F-2. Development Budget'!D30</f>
        <v>0</v>
      </c>
      <c r="E32" s="623">
        <f>'F-2. Development Budget'!E30</f>
        <v>0</v>
      </c>
      <c r="I32" s="163"/>
    </row>
    <row r="33" spans="1:5" ht="14.25" customHeight="1" x14ac:dyDescent="0.25">
      <c r="A33" s="169" t="s">
        <v>213</v>
      </c>
      <c r="B33" s="169"/>
      <c r="C33" s="624">
        <f>'F-2. Development Budget'!C31</f>
        <v>0</v>
      </c>
      <c r="D33" s="622">
        <f>'F-2. Development Budget'!D31</f>
        <v>0</v>
      </c>
      <c r="E33" s="623">
        <f>'F-2. Development Budget'!E31</f>
        <v>0</v>
      </c>
    </row>
    <row r="34" spans="1:5" ht="14.25" customHeight="1" x14ac:dyDescent="0.25">
      <c r="A34" s="171" t="s">
        <v>12</v>
      </c>
      <c r="B34" s="626" t="str">
        <f>IF('F-2. Development Budget'!B32=0,"",'F-2. Development Budget'!B32)</f>
        <v/>
      </c>
      <c r="C34" s="624">
        <f>'F-2. Development Budget'!C32</f>
        <v>0</v>
      </c>
      <c r="D34" s="622">
        <f>'F-2. Development Budget'!D32</f>
        <v>0</v>
      </c>
      <c r="E34" s="623">
        <f>'F-2. Development Budget'!E32</f>
        <v>0</v>
      </c>
    </row>
    <row r="35" spans="1:5" ht="14.25" customHeight="1" x14ac:dyDescent="0.25">
      <c r="A35" s="164"/>
      <c r="B35" s="164" t="s">
        <v>222</v>
      </c>
      <c r="C35" s="627">
        <f>'F-2. Development Budget'!C33</f>
        <v>0</v>
      </c>
      <c r="D35" s="628">
        <f>'F-2. Development Budget'!D33</f>
        <v>0</v>
      </c>
      <c r="E35" s="629">
        <f>'F-2. Development Budget'!E33</f>
        <v>0</v>
      </c>
    </row>
    <row r="36" spans="1:5" ht="14.25" customHeight="1" x14ac:dyDescent="0.25">
      <c r="A36" s="164"/>
      <c r="B36" s="164"/>
      <c r="C36" s="258"/>
      <c r="D36" s="258"/>
      <c r="E36" s="258"/>
    </row>
    <row r="37" spans="1:5" ht="14.25" customHeight="1" x14ac:dyDescent="0.25">
      <c r="A37" s="164" t="s">
        <v>329</v>
      </c>
      <c r="B37" s="164"/>
      <c r="C37" s="228">
        <f>'F-2. Development Budget'!C35</f>
        <v>0</v>
      </c>
      <c r="D37" s="228">
        <f>'F-2. Development Budget'!D35</f>
        <v>0</v>
      </c>
      <c r="E37" s="228">
        <f>'F-2. Development Budget'!E35</f>
        <v>0</v>
      </c>
    </row>
    <row r="38" spans="1:5" ht="14.25" customHeight="1" x14ac:dyDescent="0.25">
      <c r="A38" s="567" t="s">
        <v>418</v>
      </c>
      <c r="B38" s="568"/>
      <c r="C38" s="624">
        <f>'F-2. Development Budget'!C36</f>
        <v>0</v>
      </c>
      <c r="D38" s="622">
        <f>'F-2. Development Budget'!D36</f>
        <v>0</v>
      </c>
      <c r="E38" s="623">
        <f>'F-2. Development Budget'!E36</f>
        <v>0</v>
      </c>
    </row>
    <row r="39" spans="1:5" ht="14.25" customHeight="1" x14ac:dyDescent="0.25">
      <c r="A39" s="164"/>
      <c r="B39" s="164" t="s">
        <v>206</v>
      </c>
      <c r="C39" s="625">
        <f>'F-2. Development Budget'!C37</f>
        <v>0</v>
      </c>
      <c r="D39" s="625">
        <f>'F-2. Development Budget'!D37</f>
        <v>0</v>
      </c>
      <c r="E39" s="625">
        <f>'F-2. Development Budget'!E37</f>
        <v>0</v>
      </c>
    </row>
    <row r="40" spans="1:5" ht="14.25" customHeight="1" x14ac:dyDescent="0.25">
      <c r="A40" s="164"/>
      <c r="B40" s="164"/>
      <c r="C40" s="258"/>
      <c r="D40" s="258"/>
      <c r="E40" s="258"/>
    </row>
    <row r="41" spans="1:5" ht="14.25" customHeight="1" x14ac:dyDescent="0.25">
      <c r="A41" s="152" t="s">
        <v>217</v>
      </c>
      <c r="B41" s="153"/>
      <c r="C41" s="624">
        <f>'F-2. Development Budget'!C39</f>
        <v>0</v>
      </c>
      <c r="D41" s="622">
        <f>'F-2. Development Budget'!D39</f>
        <v>0</v>
      </c>
      <c r="E41" s="623">
        <f>'F-2. Development Budget'!E39</f>
        <v>0</v>
      </c>
    </row>
    <row r="42" spans="1:5" ht="14.25" customHeight="1" x14ac:dyDescent="0.25">
      <c r="A42" s="67" t="s">
        <v>46</v>
      </c>
      <c r="B42" s="67"/>
      <c r="C42" s="624">
        <f>'F-2. Development Budget'!C40</f>
        <v>0</v>
      </c>
      <c r="D42" s="622">
        <f>'F-2. Development Budget'!D40</f>
        <v>0</v>
      </c>
      <c r="E42" s="623">
        <f>'F-2. Development Budget'!E40</f>
        <v>0</v>
      </c>
    </row>
    <row r="43" spans="1:5" ht="14.25" customHeight="1" x14ac:dyDescent="0.25">
      <c r="A43" s="67" t="s">
        <v>331</v>
      </c>
      <c r="B43" s="67"/>
      <c r="C43" s="624">
        <f>'F-2. Development Budget'!C41</f>
        <v>0</v>
      </c>
      <c r="D43" s="622">
        <f>'F-2. Development Budget'!D41</f>
        <v>0</v>
      </c>
      <c r="E43" s="623">
        <f>'F-2. Development Budget'!E41</f>
        <v>0</v>
      </c>
    </row>
    <row r="44" spans="1:5" ht="14.25" customHeight="1" x14ac:dyDescent="0.25">
      <c r="A44" s="67" t="s">
        <v>332</v>
      </c>
      <c r="B44" s="67"/>
      <c r="C44" s="624">
        <f>'F-2. Development Budget'!C42</f>
        <v>0</v>
      </c>
      <c r="D44" s="622">
        <f>'F-2. Development Budget'!D42</f>
        <v>0</v>
      </c>
      <c r="E44" s="623">
        <f>'F-2. Development Budget'!E42</f>
        <v>0</v>
      </c>
    </row>
    <row r="45" spans="1:5" ht="14.25" customHeight="1" x14ac:dyDescent="0.25">
      <c r="A45" s="67" t="s">
        <v>47</v>
      </c>
      <c r="B45" s="67"/>
      <c r="C45" s="624">
        <f>'F-2. Development Budget'!C43</f>
        <v>0</v>
      </c>
      <c r="D45" s="622">
        <f>'F-2. Development Budget'!D43</f>
        <v>0</v>
      </c>
      <c r="E45" s="623">
        <f>'F-2. Development Budget'!E43</f>
        <v>0</v>
      </c>
    </row>
    <row r="46" spans="1:5" ht="14.25" customHeight="1" x14ac:dyDescent="0.25">
      <c r="A46" s="67" t="s">
        <v>48</v>
      </c>
      <c r="B46" s="67"/>
      <c r="C46" s="624">
        <f>'F-2. Development Budget'!C44</f>
        <v>0</v>
      </c>
      <c r="D46" s="622">
        <f>'F-2. Development Budget'!D44</f>
        <v>0</v>
      </c>
      <c r="E46" s="623">
        <f>'F-2. Development Budget'!E44</f>
        <v>0</v>
      </c>
    </row>
    <row r="47" spans="1:5" ht="14.25" customHeight="1" x14ac:dyDescent="0.25">
      <c r="A47" s="67" t="s">
        <v>49</v>
      </c>
      <c r="B47" s="67"/>
      <c r="C47" s="624">
        <f>'F-2. Development Budget'!C45</f>
        <v>0</v>
      </c>
      <c r="D47" s="622">
        <f>'F-2. Development Budget'!D45</f>
        <v>0</v>
      </c>
      <c r="E47" s="623">
        <f>'F-2. Development Budget'!E45</f>
        <v>0</v>
      </c>
    </row>
    <row r="48" spans="1:5" ht="14.25" customHeight="1" x14ac:dyDescent="0.25">
      <c r="A48" s="67" t="s">
        <v>70</v>
      </c>
      <c r="B48" s="67"/>
      <c r="C48" s="624">
        <f>'F-2. Development Budget'!C46</f>
        <v>0</v>
      </c>
      <c r="D48" s="622">
        <f>'F-2. Development Budget'!D46</f>
        <v>0</v>
      </c>
      <c r="E48" s="623">
        <f>'F-2. Development Budget'!E46</f>
        <v>0</v>
      </c>
    </row>
    <row r="49" spans="1:5" ht="14.25" customHeight="1" x14ac:dyDescent="0.25">
      <c r="A49" s="67" t="s">
        <v>333</v>
      </c>
      <c r="B49" s="67"/>
      <c r="C49" s="624">
        <f>'F-2. Development Budget'!C47</f>
        <v>0</v>
      </c>
      <c r="D49" s="622">
        <f>'F-2. Development Budget'!D47</f>
        <v>0</v>
      </c>
      <c r="E49" s="623">
        <f>'F-2. Development Budget'!E47</f>
        <v>0</v>
      </c>
    </row>
    <row r="50" spans="1:5" ht="14.25" customHeight="1" x14ac:dyDescent="0.25">
      <c r="A50" s="67" t="s">
        <v>50</v>
      </c>
      <c r="B50" s="67"/>
      <c r="C50" s="624">
        <f>'F-2. Development Budget'!C48</f>
        <v>0</v>
      </c>
      <c r="D50" s="622">
        <f>'F-2. Development Budget'!D48</f>
        <v>0</v>
      </c>
      <c r="E50" s="623">
        <f>'F-2. Development Budget'!E48</f>
        <v>0</v>
      </c>
    </row>
    <row r="51" spans="1:5" ht="14.25" customHeight="1" x14ac:dyDescent="0.25">
      <c r="A51" s="67" t="s">
        <v>335</v>
      </c>
      <c r="B51" s="67"/>
      <c r="C51" s="624">
        <f>'F-2. Development Budget'!C49</f>
        <v>0</v>
      </c>
      <c r="D51" s="622">
        <f>'F-2. Development Budget'!D49</f>
        <v>0</v>
      </c>
      <c r="E51" s="623">
        <f>'F-2. Development Budget'!E49</f>
        <v>0</v>
      </c>
    </row>
    <row r="52" spans="1:5" ht="14.25" customHeight="1" x14ac:dyDescent="0.25">
      <c r="A52" s="67" t="s">
        <v>71</v>
      </c>
      <c r="B52" s="67"/>
      <c r="C52" s="624">
        <f>'F-2. Development Budget'!C50</f>
        <v>0</v>
      </c>
      <c r="D52" s="622">
        <f>'F-2. Development Budget'!D50</f>
        <v>0</v>
      </c>
      <c r="E52" s="623">
        <f>'F-2. Development Budget'!E50</f>
        <v>0</v>
      </c>
    </row>
    <row r="53" spans="1:5" ht="14.25" customHeight="1" x14ac:dyDescent="0.25">
      <c r="A53" s="67" t="s">
        <v>356</v>
      </c>
      <c r="B53" s="67"/>
      <c r="C53" s="624">
        <f>'F-2. Development Budget'!C51</f>
        <v>0</v>
      </c>
      <c r="D53" s="622">
        <f>'F-2. Development Budget'!D51</f>
        <v>0</v>
      </c>
      <c r="E53" s="623">
        <f>'F-2. Development Budget'!E51</f>
        <v>0</v>
      </c>
    </row>
    <row r="54" spans="1:5" ht="14.25" customHeight="1" x14ac:dyDescent="0.25">
      <c r="A54" s="67" t="s">
        <v>337</v>
      </c>
      <c r="B54" s="67"/>
      <c r="C54" s="624">
        <f>'F-2. Development Budget'!C52</f>
        <v>0</v>
      </c>
      <c r="D54" s="622">
        <f>'F-2. Development Budget'!D52</f>
        <v>0</v>
      </c>
      <c r="E54" s="623">
        <f>'F-2. Development Budget'!E52</f>
        <v>0</v>
      </c>
    </row>
    <row r="55" spans="1:5" ht="14.25" customHeight="1" x14ac:dyDescent="0.25">
      <c r="A55" s="67" t="s">
        <v>51</v>
      </c>
      <c r="B55" s="67"/>
      <c r="C55" s="624">
        <f>'F-2. Development Budget'!C53</f>
        <v>0</v>
      </c>
      <c r="D55" s="622">
        <f>'F-2. Development Budget'!D53</f>
        <v>0</v>
      </c>
      <c r="E55" s="623">
        <f>'F-2. Development Budget'!E53</f>
        <v>0</v>
      </c>
    </row>
    <row r="56" spans="1:5" ht="14.25" customHeight="1" x14ac:dyDescent="0.25">
      <c r="A56" s="65" t="s">
        <v>52</v>
      </c>
      <c r="B56" s="65"/>
      <c r="C56" s="624">
        <f>'F-2. Development Budget'!C54</f>
        <v>0</v>
      </c>
      <c r="D56" s="622">
        <f>'F-2. Development Budget'!D54</f>
        <v>0</v>
      </c>
      <c r="E56" s="623">
        <f>'F-2. Development Budget'!E54</f>
        <v>0</v>
      </c>
    </row>
    <row r="57" spans="1:5" ht="14.25" customHeight="1" x14ac:dyDescent="0.25">
      <c r="A57" s="65" t="s">
        <v>336</v>
      </c>
      <c r="B57" s="65"/>
      <c r="C57" s="624">
        <f>'F-2. Development Budget'!C55</f>
        <v>0</v>
      </c>
      <c r="D57" s="622">
        <f>'F-2. Development Budget'!D55</f>
        <v>0</v>
      </c>
      <c r="E57" s="623">
        <f>'F-2. Development Budget'!E55</f>
        <v>0</v>
      </c>
    </row>
    <row r="58" spans="1:5" ht="14.25" customHeight="1" x14ac:dyDescent="0.25">
      <c r="A58" s="67" t="s">
        <v>55</v>
      </c>
      <c r="B58" s="630" t="str" cm="1">
        <f t="array" ref="B58:B62">IF('F-2. Development Budget'!B56:B60=0,"",'F-2. Development Budget'!B56:B60)</f>
        <v/>
      </c>
      <c r="C58" s="624">
        <f>'F-2. Development Budget'!C56</f>
        <v>0</v>
      </c>
      <c r="D58" s="622">
        <f>'F-2. Development Budget'!D56</f>
        <v>0</v>
      </c>
      <c r="E58" s="623">
        <f>'F-2. Development Budget'!E56</f>
        <v>0</v>
      </c>
    </row>
    <row r="59" spans="1:5" ht="14.25" customHeight="1" x14ac:dyDescent="0.25">
      <c r="A59" s="67" t="s">
        <v>12</v>
      </c>
      <c r="B59" s="630" t="str">
        <v/>
      </c>
      <c r="C59" s="624">
        <f>'F-2. Development Budget'!C57</f>
        <v>0</v>
      </c>
      <c r="D59" s="622">
        <f>'F-2. Development Budget'!D57</f>
        <v>0</v>
      </c>
      <c r="E59" s="623">
        <f>'F-2. Development Budget'!E57</f>
        <v>0</v>
      </c>
    </row>
    <row r="60" spans="1:5" ht="14.25" customHeight="1" x14ac:dyDescent="0.25">
      <c r="A60" s="67" t="s">
        <v>12</v>
      </c>
      <c r="B60" s="630" t="str">
        <v/>
      </c>
      <c r="C60" s="624">
        <f>'F-2. Development Budget'!C58</f>
        <v>0</v>
      </c>
      <c r="D60" s="622">
        <f>'F-2. Development Budget'!D58</f>
        <v>0</v>
      </c>
      <c r="E60" s="623">
        <f>'F-2. Development Budget'!E58</f>
        <v>0</v>
      </c>
    </row>
    <row r="61" spans="1:5" ht="14.25" customHeight="1" x14ac:dyDescent="0.25">
      <c r="A61" s="67" t="s">
        <v>12</v>
      </c>
      <c r="B61" s="630" t="str">
        <v/>
      </c>
      <c r="C61" s="624">
        <f>'F-2. Development Budget'!C59</f>
        <v>0</v>
      </c>
      <c r="D61" s="622">
        <f>'F-2. Development Budget'!D59</f>
        <v>0</v>
      </c>
      <c r="E61" s="623">
        <f>'F-2. Development Budget'!E59</f>
        <v>0</v>
      </c>
    </row>
    <row r="62" spans="1:5" ht="14.25" customHeight="1" x14ac:dyDescent="0.25">
      <c r="A62" s="67" t="s">
        <v>12</v>
      </c>
      <c r="B62" s="630" t="str">
        <v/>
      </c>
      <c r="C62" s="624">
        <f>'F-2. Development Budget'!C60</f>
        <v>0</v>
      </c>
      <c r="D62" s="622">
        <f>'F-2. Development Budget'!D60</f>
        <v>0</v>
      </c>
      <c r="E62" s="623">
        <f>'F-2. Development Budget'!E60</f>
        <v>0</v>
      </c>
    </row>
    <row r="63" spans="1:5" ht="14.25" customHeight="1" x14ac:dyDescent="0.25">
      <c r="A63" s="730" t="s">
        <v>223</v>
      </c>
      <c r="B63" s="730"/>
      <c r="C63" s="625">
        <f>'F-2. Development Budget'!C61</f>
        <v>0</v>
      </c>
      <c r="D63" s="625">
        <f>'F-2. Development Budget'!D61</f>
        <v>0</v>
      </c>
      <c r="E63" s="625">
        <f>'F-2. Development Budget'!E61</f>
        <v>0</v>
      </c>
    </row>
    <row r="64" spans="1:5" ht="14.25" customHeight="1" x14ac:dyDescent="0.25">
      <c r="A64" s="164"/>
      <c r="B64" s="164"/>
      <c r="C64" s="258"/>
      <c r="D64" s="258"/>
      <c r="E64" s="258"/>
    </row>
    <row r="65" spans="1:8" ht="15.75" customHeight="1" x14ac:dyDescent="0.25">
      <c r="A65" s="152" t="s">
        <v>385</v>
      </c>
      <c r="B65" s="152"/>
      <c r="C65" s="624">
        <f>'F-2. Development Budget'!C63</f>
        <v>0</v>
      </c>
      <c r="D65" s="622">
        <f>'F-2. Development Budget'!D63</f>
        <v>0</v>
      </c>
      <c r="E65" s="623">
        <f>'F-2. Development Budget'!E63</f>
        <v>0</v>
      </c>
      <c r="H65" s="191"/>
    </row>
    <row r="66" spans="1:8" ht="14.25" customHeight="1" x14ac:dyDescent="0.25">
      <c r="A66" s="67" t="s">
        <v>204</v>
      </c>
      <c r="B66" s="67"/>
      <c r="C66" s="624">
        <f>'F-2. Development Budget'!C64</f>
        <v>0</v>
      </c>
      <c r="D66" s="622">
        <f>'F-2. Development Budget'!D64</f>
        <v>0</v>
      </c>
      <c r="E66" s="623">
        <f>'F-2. Development Budget'!E64</f>
        <v>0</v>
      </c>
      <c r="H66" s="191"/>
    </row>
    <row r="67" spans="1:8" ht="14.25" customHeight="1" x14ac:dyDescent="0.25">
      <c r="A67" s="67" t="s">
        <v>381</v>
      </c>
      <c r="B67" s="67"/>
      <c r="C67" s="624">
        <f>'F-2. Development Budget'!C65</f>
        <v>0</v>
      </c>
      <c r="D67" s="622">
        <f>'F-2. Development Budget'!D65</f>
        <v>0</v>
      </c>
      <c r="E67" s="623">
        <f>'F-2. Development Budget'!E65</f>
        <v>0</v>
      </c>
      <c r="H67" s="191"/>
    </row>
    <row r="68" spans="1:8" ht="14.25" customHeight="1" x14ac:dyDescent="0.25">
      <c r="A68" s="67" t="s">
        <v>350</v>
      </c>
      <c r="B68" s="67"/>
      <c r="C68" s="624">
        <f>'F-2. Development Budget'!C66</f>
        <v>0</v>
      </c>
      <c r="D68" s="622">
        <f>'F-2. Development Budget'!D66</f>
        <v>0</v>
      </c>
      <c r="E68" s="623">
        <f>'F-2. Development Budget'!E66</f>
        <v>0</v>
      </c>
      <c r="H68" s="191"/>
    </row>
    <row r="69" spans="1:8" ht="14.25" customHeight="1" x14ac:dyDescent="0.25">
      <c r="A69" s="67" t="s">
        <v>351</v>
      </c>
      <c r="B69" s="67"/>
      <c r="C69" s="624">
        <f>'F-2. Development Budget'!C67</f>
        <v>0</v>
      </c>
      <c r="D69" s="622">
        <f>'F-2. Development Budget'!D67</f>
        <v>0</v>
      </c>
      <c r="E69" s="623">
        <f>'F-2. Development Budget'!E67</f>
        <v>0</v>
      </c>
      <c r="H69" s="191"/>
    </row>
    <row r="70" spans="1:8" ht="14.25" customHeight="1" x14ac:dyDescent="0.25">
      <c r="A70" s="67" t="s">
        <v>352</v>
      </c>
      <c r="B70" s="67"/>
      <c r="C70" s="624">
        <f>'F-2. Development Budget'!C68</f>
        <v>0</v>
      </c>
      <c r="D70" s="622">
        <f>'F-2. Development Budget'!D68</f>
        <v>0</v>
      </c>
      <c r="E70" s="623">
        <f>'F-2. Development Budget'!E68</f>
        <v>0</v>
      </c>
    </row>
    <row r="71" spans="1:8" ht="14.25" customHeight="1" x14ac:dyDescent="0.25">
      <c r="A71" s="67" t="s">
        <v>347</v>
      </c>
      <c r="B71" s="67"/>
      <c r="C71" s="624">
        <f>'F-2. Development Budget'!C69</f>
        <v>0</v>
      </c>
      <c r="D71" s="622">
        <f>'F-2. Development Budget'!D69</f>
        <v>0</v>
      </c>
      <c r="E71" s="623">
        <f>'F-2. Development Budget'!E69</f>
        <v>0</v>
      </c>
    </row>
    <row r="72" spans="1:8" ht="14.25" customHeight="1" x14ac:dyDescent="0.25">
      <c r="A72" s="67" t="s">
        <v>297</v>
      </c>
      <c r="B72" s="67"/>
      <c r="C72" s="624">
        <f>'F-2. Development Budget'!C70</f>
        <v>0</v>
      </c>
      <c r="D72" s="622">
        <f>'F-2. Development Budget'!D70</f>
        <v>0</v>
      </c>
      <c r="E72" s="623">
        <f>'F-2. Development Budget'!E70</f>
        <v>0</v>
      </c>
    </row>
    <row r="73" spans="1:8" ht="14.25" customHeight="1" x14ac:dyDescent="0.25">
      <c r="A73" s="67" t="s">
        <v>55</v>
      </c>
      <c r="B73" s="630" t="str" cm="1">
        <f t="array" ref="B73:B77">IF('F-2. Development Budget'!B71:B75=0,"",'F-2. Development Budget'!B71:B75)</f>
        <v/>
      </c>
      <c r="C73" s="624">
        <f>'F-2. Development Budget'!C71</f>
        <v>0</v>
      </c>
      <c r="D73" s="622">
        <f>'F-2. Development Budget'!D71</f>
        <v>0</v>
      </c>
      <c r="E73" s="623">
        <f>'F-2. Development Budget'!E71</f>
        <v>0</v>
      </c>
    </row>
    <row r="74" spans="1:8" ht="14.25" customHeight="1" x14ac:dyDescent="0.25">
      <c r="A74" s="67" t="s">
        <v>55</v>
      </c>
      <c r="B74" s="630" t="str">
        <v/>
      </c>
      <c r="C74" s="624">
        <f>'F-2. Development Budget'!C72</f>
        <v>0</v>
      </c>
      <c r="D74" s="622">
        <f>'F-2. Development Budget'!D72</f>
        <v>0</v>
      </c>
      <c r="E74" s="623">
        <f>'F-2. Development Budget'!E72</f>
        <v>0</v>
      </c>
    </row>
    <row r="75" spans="1:8" ht="14.25" customHeight="1" x14ac:dyDescent="0.25">
      <c r="A75" s="67" t="s">
        <v>55</v>
      </c>
      <c r="B75" s="630" t="str">
        <v/>
      </c>
      <c r="C75" s="624">
        <f>'F-2. Development Budget'!C73</f>
        <v>0</v>
      </c>
      <c r="D75" s="622">
        <f>'F-2. Development Budget'!D73</f>
        <v>0</v>
      </c>
      <c r="E75" s="623">
        <f>'F-2. Development Budget'!E73</f>
        <v>0</v>
      </c>
    </row>
    <row r="76" spans="1:8" ht="14.25" customHeight="1" x14ac:dyDescent="0.25">
      <c r="A76" s="67" t="s">
        <v>55</v>
      </c>
      <c r="B76" s="630" t="str">
        <v/>
      </c>
      <c r="C76" s="624">
        <f>'F-2. Development Budget'!C74</f>
        <v>0</v>
      </c>
      <c r="D76" s="622">
        <f>'F-2. Development Budget'!D74</f>
        <v>0</v>
      </c>
      <c r="E76" s="623">
        <f>'F-2. Development Budget'!E74</f>
        <v>0</v>
      </c>
    </row>
    <row r="77" spans="1:8" ht="14.25" customHeight="1" x14ac:dyDescent="0.25">
      <c r="A77" s="67" t="s">
        <v>55</v>
      </c>
      <c r="B77" s="630" t="str">
        <v/>
      </c>
      <c r="C77" s="624">
        <f>'F-2. Development Budget'!C75</f>
        <v>0</v>
      </c>
      <c r="D77" s="622">
        <f>'F-2. Development Budget'!D75</f>
        <v>0</v>
      </c>
      <c r="E77" s="623">
        <f>'F-2. Development Budget'!E75</f>
        <v>0</v>
      </c>
    </row>
    <row r="78" spans="1:8" ht="15.75" customHeight="1" x14ac:dyDescent="0.25">
      <c r="A78" s="198"/>
      <c r="B78" s="198" t="s">
        <v>383</v>
      </c>
      <c r="C78" s="625">
        <f>'F-2. Development Budget'!C76</f>
        <v>0</v>
      </c>
      <c r="D78" s="625">
        <f>'F-2. Development Budget'!D76</f>
        <v>0</v>
      </c>
      <c r="E78" s="625">
        <f>'F-2. Development Budget'!E76</f>
        <v>0</v>
      </c>
      <c r="H78" s="192"/>
    </row>
    <row r="79" spans="1:8" ht="14.25" customHeight="1" x14ac:dyDescent="0.2">
      <c r="C79" s="258"/>
      <c r="D79" s="258"/>
      <c r="E79" s="258"/>
      <c r="H79" s="188"/>
    </row>
    <row r="80" spans="1:8" ht="14.25" customHeight="1" x14ac:dyDescent="0.25">
      <c r="A80" s="152" t="s">
        <v>225</v>
      </c>
      <c r="B80" s="152"/>
      <c r="C80" s="624">
        <f>'F-2. Development Budget'!C78</f>
        <v>0</v>
      </c>
      <c r="D80" s="622">
        <f>'F-2. Development Budget'!D78</f>
        <v>0</v>
      </c>
      <c r="E80" s="623">
        <f>'F-2. Development Budget'!E78</f>
        <v>0</v>
      </c>
      <c r="H80" s="188"/>
    </row>
    <row r="81" spans="1:8" ht="14.25" customHeight="1" x14ac:dyDescent="0.25">
      <c r="A81" s="67" t="s">
        <v>231</v>
      </c>
      <c r="B81" s="67"/>
      <c r="C81" s="624">
        <f>'F-2. Development Budget'!C79</f>
        <v>0</v>
      </c>
      <c r="D81" s="622">
        <f>'F-2. Development Budget'!D79</f>
        <v>0</v>
      </c>
      <c r="E81" s="623">
        <f>'F-2. Development Budget'!E79</f>
        <v>0</v>
      </c>
      <c r="H81" s="188"/>
    </row>
    <row r="82" spans="1:8" ht="14.25" customHeight="1" x14ac:dyDescent="0.25">
      <c r="A82" s="67" t="s">
        <v>230</v>
      </c>
      <c r="B82" s="67"/>
      <c r="C82" s="624">
        <f>'F-2. Development Budget'!C80</f>
        <v>0</v>
      </c>
      <c r="D82" s="622">
        <f>'F-2. Development Budget'!D80</f>
        <v>0</v>
      </c>
      <c r="E82" s="623">
        <f>'F-2. Development Budget'!E80</f>
        <v>0</v>
      </c>
      <c r="H82" s="188"/>
    </row>
    <row r="83" spans="1:8" ht="14.25" customHeight="1" x14ac:dyDescent="0.25">
      <c r="A83" s="67" t="s">
        <v>54</v>
      </c>
      <c r="B83" s="67"/>
      <c r="C83" s="624">
        <f>'F-2. Development Budget'!C81</f>
        <v>0</v>
      </c>
      <c r="D83" s="622">
        <f>'F-2. Development Budget'!D81</f>
        <v>0</v>
      </c>
      <c r="E83" s="623">
        <f>'F-2. Development Budget'!E81</f>
        <v>0</v>
      </c>
      <c r="H83" s="188"/>
    </row>
    <row r="84" spans="1:8" ht="14.25" customHeight="1" x14ac:dyDescent="0.25">
      <c r="A84" s="67" t="s">
        <v>229</v>
      </c>
      <c r="B84" s="67"/>
      <c r="C84" s="624">
        <f>'F-2. Development Budget'!C82</f>
        <v>0</v>
      </c>
      <c r="D84" s="622">
        <f>'F-2. Development Budget'!D82</f>
        <v>0</v>
      </c>
      <c r="E84" s="623">
        <f>'F-2. Development Budget'!E82</f>
        <v>0</v>
      </c>
      <c r="H84" s="188"/>
    </row>
    <row r="85" spans="1:8" ht="14.25" customHeight="1" x14ac:dyDescent="0.25">
      <c r="A85" s="67" t="s">
        <v>55</v>
      </c>
      <c r="B85" s="630" t="str" cm="1">
        <f t="array" ref="B85:B89">IF('F-2. Development Budget'!B83:B87=0,"",'F-2. Development Budget'!B83:B87)</f>
        <v/>
      </c>
      <c r="C85" s="624">
        <f>'F-2. Development Budget'!C83</f>
        <v>0</v>
      </c>
      <c r="D85" s="622">
        <f>'F-2. Development Budget'!D83</f>
        <v>0</v>
      </c>
      <c r="E85" s="623">
        <f>'F-2. Development Budget'!E83</f>
        <v>0</v>
      </c>
      <c r="H85" s="188"/>
    </row>
    <row r="86" spans="1:8" ht="14.25" customHeight="1" x14ac:dyDescent="0.25">
      <c r="A86" s="67" t="s">
        <v>55</v>
      </c>
      <c r="B86" s="630" t="str">
        <v/>
      </c>
      <c r="C86" s="624">
        <f>'F-2. Development Budget'!C84</f>
        <v>0</v>
      </c>
      <c r="D86" s="622">
        <f>'F-2. Development Budget'!D84</f>
        <v>0</v>
      </c>
      <c r="E86" s="623">
        <f>'F-2. Development Budget'!E84</f>
        <v>0</v>
      </c>
      <c r="H86" s="188"/>
    </row>
    <row r="87" spans="1:8" ht="14.25" customHeight="1" x14ac:dyDescent="0.25">
      <c r="A87" s="67" t="s">
        <v>55</v>
      </c>
      <c r="B87" s="630" t="str">
        <v/>
      </c>
      <c r="C87" s="624">
        <f>'F-2. Development Budget'!C85</f>
        <v>0</v>
      </c>
      <c r="D87" s="622">
        <f>'F-2. Development Budget'!D85</f>
        <v>0</v>
      </c>
      <c r="E87" s="623">
        <f>'F-2. Development Budget'!E85</f>
        <v>0</v>
      </c>
      <c r="H87" s="184"/>
    </row>
    <row r="88" spans="1:8" ht="14.25" customHeight="1" x14ac:dyDescent="0.25">
      <c r="A88" s="67" t="s">
        <v>55</v>
      </c>
      <c r="B88" s="630" t="str">
        <v/>
      </c>
      <c r="C88" s="624">
        <f>'F-2. Development Budget'!C86</f>
        <v>0</v>
      </c>
      <c r="D88" s="622">
        <f>'F-2. Development Budget'!D86</f>
        <v>0</v>
      </c>
      <c r="E88" s="623">
        <f>'F-2. Development Budget'!E86</f>
        <v>0</v>
      </c>
      <c r="H88" s="184"/>
    </row>
    <row r="89" spans="1:8" ht="14.25" customHeight="1" x14ac:dyDescent="0.25">
      <c r="A89" s="67" t="s">
        <v>55</v>
      </c>
      <c r="B89" s="630" t="str">
        <v/>
      </c>
      <c r="C89" s="624">
        <f>'F-2. Development Budget'!C87</f>
        <v>0</v>
      </c>
      <c r="D89" s="622">
        <f>'F-2. Development Budget'!D87</f>
        <v>0</v>
      </c>
      <c r="E89" s="623">
        <f>'F-2. Development Budget'!E87</f>
        <v>0</v>
      </c>
      <c r="H89" s="184"/>
    </row>
    <row r="90" spans="1:8" ht="14.25" customHeight="1" x14ac:dyDescent="0.25">
      <c r="A90" s="198"/>
      <c r="B90" s="198" t="s">
        <v>226</v>
      </c>
      <c r="C90" s="625">
        <f>'F-2. Development Budget'!C88</f>
        <v>0</v>
      </c>
      <c r="D90" s="625">
        <f>'F-2. Development Budget'!D88</f>
        <v>0</v>
      </c>
      <c r="E90" s="625">
        <f>'F-2. Development Budget'!E88</f>
        <v>0</v>
      </c>
      <c r="H90" s="184"/>
    </row>
    <row r="91" spans="1:8" ht="14.25" customHeight="1" x14ac:dyDescent="0.2">
      <c r="C91" s="258"/>
      <c r="D91" s="258"/>
      <c r="E91" s="258"/>
      <c r="H91" s="184"/>
    </row>
    <row r="92" spans="1:8" ht="14.25" customHeight="1" x14ac:dyDescent="0.25">
      <c r="A92" s="152" t="s">
        <v>348</v>
      </c>
      <c r="B92" s="152"/>
      <c r="C92" s="624">
        <f>'F-2. Development Budget'!C90</f>
        <v>0</v>
      </c>
      <c r="D92" s="622">
        <f>'F-2. Development Budget'!D90</f>
        <v>0</v>
      </c>
      <c r="E92" s="623">
        <f>'F-2. Development Budget'!E90</f>
        <v>0</v>
      </c>
      <c r="H92" s="191"/>
    </row>
    <row r="93" spans="1:8" ht="14.25" customHeight="1" x14ac:dyDescent="0.25">
      <c r="A93" s="67" t="s">
        <v>56</v>
      </c>
      <c r="B93" s="67"/>
      <c r="C93" s="624">
        <f>'F-2. Development Budget'!C91</f>
        <v>0</v>
      </c>
      <c r="D93" s="622">
        <f>'F-2. Development Budget'!D91</f>
        <v>0</v>
      </c>
      <c r="E93" s="623">
        <f>'F-2. Development Budget'!E91</f>
        <v>0</v>
      </c>
      <c r="H93" s="191"/>
    </row>
    <row r="94" spans="1:8" ht="15" customHeight="1" x14ac:dyDescent="0.25">
      <c r="A94" s="67" t="s">
        <v>57</v>
      </c>
      <c r="B94" s="67"/>
      <c r="C94" s="624">
        <f>'F-2. Development Budget'!C92</f>
        <v>0</v>
      </c>
      <c r="D94" s="622">
        <f>'F-2. Development Budget'!D92</f>
        <v>0</v>
      </c>
      <c r="E94" s="623">
        <f>'F-2. Development Budget'!E92</f>
        <v>0</v>
      </c>
      <c r="H94" s="183"/>
    </row>
    <row r="95" spans="1:8" ht="14.25" customHeight="1" x14ac:dyDescent="0.25">
      <c r="A95" s="67" t="s">
        <v>338</v>
      </c>
      <c r="B95" s="67"/>
      <c r="C95" s="624">
        <f>'F-2. Development Budget'!C93</f>
        <v>0</v>
      </c>
      <c r="D95" s="622">
        <f>'F-2. Development Budget'!D93</f>
        <v>0</v>
      </c>
      <c r="E95" s="623">
        <f>'F-2. Development Budget'!E93</f>
        <v>0</v>
      </c>
      <c r="H95" s="183"/>
    </row>
    <row r="96" spans="1:8" ht="14.25" customHeight="1" x14ac:dyDescent="0.25">
      <c r="A96" s="67" t="s">
        <v>339</v>
      </c>
      <c r="B96" s="67"/>
      <c r="C96" s="624">
        <f>'F-2. Development Budget'!C94</f>
        <v>0</v>
      </c>
      <c r="D96" s="622">
        <f>'F-2. Development Budget'!D94</f>
        <v>0</v>
      </c>
      <c r="E96" s="623">
        <f>'F-2. Development Budget'!E94</f>
        <v>0</v>
      </c>
      <c r="H96" s="183"/>
    </row>
    <row r="97" spans="1:10" ht="14.25" customHeight="1" x14ac:dyDescent="0.25">
      <c r="A97" s="71" t="s">
        <v>298</v>
      </c>
      <c r="B97" s="71"/>
      <c r="C97" s="624">
        <f>'F-2. Development Budget'!C95</f>
        <v>0</v>
      </c>
      <c r="D97" s="622">
        <f>'F-2. Development Budget'!D95</f>
        <v>0</v>
      </c>
      <c r="E97" s="623">
        <f>'F-2. Development Budget'!E95</f>
        <v>0</v>
      </c>
      <c r="H97" s="183"/>
    </row>
    <row r="98" spans="1:10" ht="14.25" customHeight="1" x14ac:dyDescent="0.25">
      <c r="A98" s="67" t="s">
        <v>299</v>
      </c>
      <c r="B98" s="67"/>
      <c r="C98" s="624">
        <f>'F-2. Development Budget'!C96</f>
        <v>0</v>
      </c>
      <c r="D98" s="622">
        <f>'F-2. Development Budget'!D96</f>
        <v>0</v>
      </c>
      <c r="E98" s="623">
        <f>'F-2. Development Budget'!E96</f>
        <v>0</v>
      </c>
      <c r="H98" s="192"/>
    </row>
    <row r="99" spans="1:10" ht="14.25" customHeight="1" x14ac:dyDescent="0.25">
      <c r="A99" s="67" t="s">
        <v>340</v>
      </c>
      <c r="B99" s="67"/>
      <c r="C99" s="624">
        <f>'F-2. Development Budget'!C97</f>
        <v>0</v>
      </c>
      <c r="D99" s="622">
        <f>'F-2. Development Budget'!D97</f>
        <v>0</v>
      </c>
      <c r="E99" s="623">
        <f>'F-2. Development Budget'!E97</f>
        <v>0</v>
      </c>
      <c r="H99" s="192"/>
    </row>
    <row r="100" spans="1:10" ht="14.25" customHeight="1" x14ac:dyDescent="0.25">
      <c r="A100" s="71" t="s">
        <v>341</v>
      </c>
      <c r="B100" s="71"/>
      <c r="C100" s="624">
        <f>'F-2. Development Budget'!C98</f>
        <v>0</v>
      </c>
      <c r="D100" s="622">
        <f>'F-2. Development Budget'!D98</f>
        <v>0</v>
      </c>
      <c r="E100" s="623">
        <f>'F-2. Development Budget'!E98</f>
        <v>0</v>
      </c>
      <c r="H100" s="192"/>
    </row>
    <row r="101" spans="1:10" ht="14.25" customHeight="1" x14ac:dyDescent="0.25">
      <c r="A101" s="71" t="s">
        <v>349</v>
      </c>
      <c r="B101" s="71"/>
      <c r="C101" s="624">
        <f>'F-2. Development Budget'!C99</f>
        <v>0</v>
      </c>
      <c r="D101" s="622">
        <f>'F-2. Development Budget'!D99</f>
        <v>0</v>
      </c>
      <c r="E101" s="623">
        <f>'F-2. Development Budget'!E99</f>
        <v>0</v>
      </c>
      <c r="H101" s="192"/>
    </row>
    <row r="102" spans="1:10" ht="14.25" customHeight="1" x14ac:dyDescent="0.25">
      <c r="A102" s="67" t="s">
        <v>55</v>
      </c>
      <c r="B102" s="630" t="str" cm="1">
        <f t="array" ref="B102:B104">IF('F-2. Development Budget'!B100:B102=0,"",'F-2. Development Budget'!B100:B102)</f>
        <v/>
      </c>
      <c r="C102" s="624">
        <f>'F-2. Development Budget'!C100</f>
        <v>0</v>
      </c>
      <c r="D102" s="622">
        <f>'F-2. Development Budget'!D100</f>
        <v>0</v>
      </c>
      <c r="E102" s="623">
        <f>'F-2. Development Budget'!E100</f>
        <v>0</v>
      </c>
      <c r="H102" s="192"/>
    </row>
    <row r="103" spans="1:10" ht="14.25" customHeight="1" x14ac:dyDescent="0.25">
      <c r="A103" s="67" t="s">
        <v>55</v>
      </c>
      <c r="B103" s="630" t="str">
        <v/>
      </c>
      <c r="C103" s="624">
        <f>'F-2. Development Budget'!C101</f>
        <v>0</v>
      </c>
      <c r="D103" s="622">
        <f>'F-2. Development Budget'!D101</f>
        <v>0</v>
      </c>
      <c r="E103" s="623">
        <f>'F-2. Development Budget'!E101</f>
        <v>0</v>
      </c>
      <c r="H103" s="192"/>
    </row>
    <row r="104" spans="1:10" ht="14.25" customHeight="1" x14ac:dyDescent="0.25">
      <c r="A104" s="67" t="s">
        <v>55</v>
      </c>
      <c r="B104" s="630" t="str">
        <v/>
      </c>
      <c r="C104" s="624">
        <f>'F-2. Development Budget'!C102</f>
        <v>0</v>
      </c>
      <c r="D104" s="622">
        <f>'F-2. Development Budget'!D102</f>
        <v>0</v>
      </c>
      <c r="E104" s="623">
        <f>'F-2. Development Budget'!E102</f>
        <v>0</v>
      </c>
      <c r="G104" s="194"/>
      <c r="H104" s="192"/>
    </row>
    <row r="105" spans="1:10" ht="14.25" customHeight="1" x14ac:dyDescent="0.25">
      <c r="A105" s="730" t="s">
        <v>384</v>
      </c>
      <c r="B105" s="730"/>
      <c r="C105" s="625">
        <f>'F-2. Development Budget'!C103</f>
        <v>0</v>
      </c>
      <c r="D105" s="625">
        <f>'F-2. Development Budget'!D103</f>
        <v>0</v>
      </c>
      <c r="E105" s="625">
        <f>'F-2. Development Budget'!E103</f>
        <v>0</v>
      </c>
      <c r="G105" s="2"/>
      <c r="H105" s="2"/>
      <c r="I105" s="194"/>
      <c r="J105" s="192"/>
    </row>
    <row r="106" spans="1:10" ht="15.75" customHeight="1" x14ac:dyDescent="0.25">
      <c r="A106" s="180"/>
      <c r="B106" s="180"/>
      <c r="C106" s="258"/>
      <c r="D106" s="258"/>
      <c r="E106" s="258"/>
      <c r="H106" s="151"/>
    </row>
    <row r="107" spans="1:10" ht="14.25" customHeight="1" x14ac:dyDescent="0.25">
      <c r="A107" s="152" t="s">
        <v>382</v>
      </c>
      <c r="B107" s="152"/>
      <c r="C107" s="624">
        <f>'F-2. Development Budget'!C105</f>
        <v>0</v>
      </c>
      <c r="D107" s="622">
        <f>'F-2. Development Budget'!D105</f>
        <v>0</v>
      </c>
      <c r="E107" s="623">
        <f>'F-2. Development Budget'!E105</f>
        <v>0</v>
      </c>
      <c r="H107" s="151"/>
    </row>
    <row r="108" spans="1:10" ht="14.25" customHeight="1" x14ac:dyDescent="0.25">
      <c r="A108" s="67" t="s">
        <v>343</v>
      </c>
      <c r="B108" s="67"/>
      <c r="C108" s="624">
        <f>'F-2. Development Budget'!C106</f>
        <v>0</v>
      </c>
      <c r="D108" s="622">
        <f>'F-2. Development Budget'!D106</f>
        <v>0</v>
      </c>
      <c r="E108" s="623">
        <f>'F-2. Development Budget'!E106</f>
        <v>0</v>
      </c>
      <c r="H108" s="151"/>
    </row>
    <row r="109" spans="1:10" ht="14.25" customHeight="1" x14ac:dyDescent="0.25">
      <c r="A109" s="67" t="s">
        <v>344</v>
      </c>
      <c r="B109" s="67"/>
      <c r="C109" s="624">
        <f>'F-2. Development Budget'!C107</f>
        <v>0</v>
      </c>
      <c r="D109" s="622">
        <f>'F-2. Development Budget'!D107</f>
        <v>0</v>
      </c>
      <c r="E109" s="623">
        <f>'F-2. Development Budget'!E107</f>
        <v>0</v>
      </c>
      <c r="H109" s="151"/>
    </row>
    <row r="110" spans="1:10" ht="14.25" customHeight="1" x14ac:dyDescent="0.25">
      <c r="A110" s="67" t="s">
        <v>345</v>
      </c>
      <c r="B110" s="67"/>
      <c r="C110" s="624">
        <f>'F-2. Development Budget'!C108</f>
        <v>0</v>
      </c>
      <c r="D110" s="622">
        <f>'F-2. Development Budget'!D108</f>
        <v>0</v>
      </c>
      <c r="E110" s="623">
        <f>'F-2. Development Budget'!E108</f>
        <v>0</v>
      </c>
      <c r="H110" s="151"/>
    </row>
    <row r="111" spans="1:10" ht="14.25" customHeight="1" x14ac:dyDescent="0.25">
      <c r="A111" s="67" t="s">
        <v>59</v>
      </c>
      <c r="B111" s="67"/>
      <c r="C111" s="624">
        <f>'F-2. Development Budget'!C109</f>
        <v>0</v>
      </c>
      <c r="D111" s="622">
        <f>'F-2. Development Budget'!D109</f>
        <v>0</v>
      </c>
      <c r="E111" s="623">
        <f>'F-2. Development Budget'!E109</f>
        <v>0</v>
      </c>
      <c r="H111" s="151"/>
    </row>
    <row r="112" spans="1:10" ht="14.25" customHeight="1" x14ac:dyDescent="0.25">
      <c r="A112" s="67" t="s">
        <v>60</v>
      </c>
      <c r="B112" s="67"/>
      <c r="C112" s="624">
        <f>'F-2. Development Budget'!C110</f>
        <v>0</v>
      </c>
      <c r="D112" s="622">
        <f>'F-2. Development Budget'!D110</f>
        <v>0</v>
      </c>
      <c r="E112" s="623">
        <f>'F-2. Development Budget'!E110</f>
        <v>0</v>
      </c>
    </row>
    <row r="113" spans="1:5" ht="14.1" customHeight="1" x14ac:dyDescent="0.25">
      <c r="A113" s="67" t="s">
        <v>342</v>
      </c>
      <c r="B113" s="67"/>
      <c r="C113" s="624">
        <f>'F-2. Development Budget'!C111</f>
        <v>0</v>
      </c>
      <c r="D113" s="622">
        <f>'F-2. Development Budget'!D111</f>
        <v>0</v>
      </c>
      <c r="E113" s="623">
        <f>'F-2. Development Budget'!E111</f>
        <v>0</v>
      </c>
    </row>
    <row r="114" spans="1:5" ht="14.25" customHeight="1" x14ac:dyDescent="0.25">
      <c r="A114" s="71" t="s">
        <v>346</v>
      </c>
      <c r="B114" s="71"/>
      <c r="C114" s="624">
        <f>'F-2. Development Budget'!C112</f>
        <v>0</v>
      </c>
      <c r="D114" s="622">
        <f>'F-2. Development Budget'!D112</f>
        <v>0</v>
      </c>
      <c r="E114" s="623">
        <f>'F-2. Development Budget'!E112</f>
        <v>0</v>
      </c>
    </row>
    <row r="115" spans="1:5" ht="14.25" customHeight="1" x14ac:dyDescent="0.25">
      <c r="A115" s="67" t="s">
        <v>12</v>
      </c>
      <c r="B115" s="630" t="str" cm="1">
        <f t="array" ref="B115:B117">IF('F-2. Development Budget'!B113:B115=0,"",'F-2. Development Budget'!B113:B115)</f>
        <v/>
      </c>
      <c r="C115" s="624">
        <f>'F-2. Development Budget'!C113</f>
        <v>0</v>
      </c>
      <c r="D115" s="622">
        <f>'F-2. Development Budget'!D113</f>
        <v>0</v>
      </c>
      <c r="E115" s="623">
        <f>'F-2. Development Budget'!E113</f>
        <v>0</v>
      </c>
    </row>
    <row r="116" spans="1:5" ht="14.1" customHeight="1" x14ac:dyDescent="0.25">
      <c r="A116" s="67" t="s">
        <v>12</v>
      </c>
      <c r="B116" s="630" t="str">
        <v/>
      </c>
      <c r="C116" s="624">
        <f>'F-2. Development Budget'!C114</f>
        <v>0</v>
      </c>
      <c r="D116" s="622">
        <f>'F-2. Development Budget'!D114</f>
        <v>0</v>
      </c>
      <c r="E116" s="623">
        <f>'F-2. Development Budget'!E114</f>
        <v>0</v>
      </c>
    </row>
    <row r="117" spans="1:5" ht="14.25" customHeight="1" x14ac:dyDescent="0.25">
      <c r="A117" s="67" t="s">
        <v>12</v>
      </c>
      <c r="B117" s="630" t="str">
        <v/>
      </c>
      <c r="C117" s="624">
        <f>'F-2. Development Budget'!C115</f>
        <v>0</v>
      </c>
      <c r="D117" s="622">
        <f>'F-2. Development Budget'!D115</f>
        <v>0</v>
      </c>
      <c r="E117" s="623">
        <f>'F-2. Development Budget'!E115</f>
        <v>0</v>
      </c>
    </row>
    <row r="118" spans="1:5" ht="14.25" customHeight="1" x14ac:dyDescent="0.25">
      <c r="A118" s="730" t="s">
        <v>224</v>
      </c>
      <c r="B118" s="730"/>
      <c r="C118" s="625">
        <f>'F-2. Development Budget'!C116</f>
        <v>0</v>
      </c>
      <c r="D118" s="625">
        <f>'F-2. Development Budget'!D116</f>
        <v>0</v>
      </c>
      <c r="E118" s="625">
        <f>'F-2. Development Budget'!E116</f>
        <v>0</v>
      </c>
    </row>
    <row r="119" spans="1:5" ht="14.25" customHeight="1" x14ac:dyDescent="0.25">
      <c r="A119" s="164"/>
      <c r="B119" s="164"/>
      <c r="C119" s="258"/>
      <c r="D119" s="258"/>
      <c r="E119" s="258"/>
    </row>
    <row r="120" spans="1:5" ht="14.25" customHeight="1" x14ac:dyDescent="0.25">
      <c r="A120" s="152" t="s">
        <v>214</v>
      </c>
      <c r="B120" s="152"/>
      <c r="C120" s="624">
        <f>'F-2. Development Budget'!C118</f>
        <v>0</v>
      </c>
      <c r="D120" s="622">
        <f>'F-2. Development Budget'!D118</f>
        <v>0</v>
      </c>
      <c r="E120" s="623">
        <f>'F-2. Development Budget'!E118</f>
        <v>0</v>
      </c>
    </row>
    <row r="121" spans="1:5" ht="15.75" customHeight="1" x14ac:dyDescent="0.25">
      <c r="A121" s="67" t="s">
        <v>61</v>
      </c>
      <c r="B121" s="67"/>
      <c r="C121" s="624">
        <f>'F-2. Development Budget'!C119</f>
        <v>0</v>
      </c>
      <c r="D121" s="622">
        <f>'F-2. Development Budget'!D119</f>
        <v>0</v>
      </c>
      <c r="E121" s="623">
        <f>'F-2. Development Budget'!E119</f>
        <v>0</v>
      </c>
    </row>
    <row r="122" spans="1:5" ht="14.25" customHeight="1" x14ac:dyDescent="0.25">
      <c r="A122" s="67" t="s">
        <v>62</v>
      </c>
      <c r="B122" s="67"/>
      <c r="C122" s="624">
        <f>'F-2. Development Budget'!C120</f>
        <v>0</v>
      </c>
      <c r="D122" s="622">
        <f>'F-2. Development Budget'!D120</f>
        <v>0</v>
      </c>
      <c r="E122" s="623">
        <f>'F-2. Development Budget'!E120</f>
        <v>0</v>
      </c>
    </row>
    <row r="123" spans="1:5" ht="14.25" customHeight="1" x14ac:dyDescent="0.25">
      <c r="A123" s="71" t="s">
        <v>328</v>
      </c>
      <c r="B123" s="67"/>
      <c r="C123" s="624">
        <f>'F-2. Development Budget'!C121</f>
        <v>0</v>
      </c>
      <c r="D123" s="622">
        <f>'F-2. Development Budget'!D121</f>
        <v>0</v>
      </c>
      <c r="E123" s="623">
        <f>'F-2. Development Budget'!E121</f>
        <v>0</v>
      </c>
    </row>
    <row r="124" spans="1:5" ht="14.25" customHeight="1" x14ac:dyDescent="0.25">
      <c r="A124" s="71" t="s">
        <v>330</v>
      </c>
      <c r="B124" s="67"/>
      <c r="C124" s="624">
        <f>'F-2. Development Budget'!C122</f>
        <v>0</v>
      </c>
      <c r="D124" s="622">
        <f>'F-2. Development Budget'!D122</f>
        <v>0</v>
      </c>
      <c r="E124" s="623">
        <f>'F-2. Development Budget'!E122</f>
        <v>0</v>
      </c>
    </row>
    <row r="125" spans="1:5" ht="14.25" customHeight="1" x14ac:dyDescent="0.25">
      <c r="A125" s="67" t="s">
        <v>58</v>
      </c>
      <c r="B125" s="71"/>
      <c r="C125" s="624">
        <f>'F-2. Development Budget'!C123</f>
        <v>0</v>
      </c>
      <c r="D125" s="622">
        <f>'F-2. Development Budget'!D123</f>
        <v>0</v>
      </c>
      <c r="E125" s="623">
        <f>'F-2. Development Budget'!E123</f>
        <v>0</v>
      </c>
    </row>
    <row r="126" spans="1:5" ht="14.25" customHeight="1" x14ac:dyDescent="0.25">
      <c r="A126" s="67" t="s">
        <v>12</v>
      </c>
      <c r="B126" s="630" t="str" cm="1">
        <f t="array" ref="B126:B127">IF('F-2. Development Budget'!B124:B125=0,"",'F-2. Development Budget'!B124:B125)</f>
        <v/>
      </c>
      <c r="C126" s="624">
        <f>'F-2. Development Budget'!C124</f>
        <v>0</v>
      </c>
      <c r="D126" s="622">
        <f>'F-2. Development Budget'!D124</f>
        <v>0</v>
      </c>
      <c r="E126" s="623">
        <f>'F-2. Development Budget'!E124</f>
        <v>0</v>
      </c>
    </row>
    <row r="127" spans="1:5" ht="14.25" customHeight="1" x14ac:dyDescent="0.25">
      <c r="A127" s="67" t="s">
        <v>12</v>
      </c>
      <c r="B127" s="630" t="str">
        <v/>
      </c>
      <c r="C127" s="624">
        <f>'F-2. Development Budget'!C125</f>
        <v>0</v>
      </c>
      <c r="D127" s="622">
        <f>'F-2. Development Budget'!D125</f>
        <v>0</v>
      </c>
      <c r="E127" s="623">
        <f>'F-2. Development Budget'!E125</f>
        <v>0</v>
      </c>
    </row>
    <row r="128" spans="1:5" ht="14.25" customHeight="1" x14ac:dyDescent="0.25">
      <c r="A128" s="178"/>
      <c r="B128" s="178" t="s">
        <v>215</v>
      </c>
      <c r="C128" s="625">
        <f>'F-2. Development Budget'!C126</f>
        <v>0</v>
      </c>
      <c r="D128" s="625">
        <f>'F-2. Development Budget'!D126</f>
        <v>0</v>
      </c>
      <c r="E128" s="625">
        <f>'F-2. Development Budget'!E126</f>
        <v>0</v>
      </c>
    </row>
    <row r="129" spans="1:5" ht="14.25" customHeight="1" x14ac:dyDescent="0.25">
      <c r="A129" s="198"/>
      <c r="B129" s="180"/>
      <c r="C129" s="258"/>
      <c r="D129" s="258"/>
      <c r="E129" s="258"/>
    </row>
    <row r="130" spans="1:5" ht="14.25" customHeight="1" x14ac:dyDescent="0.25">
      <c r="A130" s="152" t="s">
        <v>216</v>
      </c>
      <c r="B130" s="152"/>
      <c r="C130" s="624">
        <f>'F-2. Development Budget'!C128</f>
        <v>0</v>
      </c>
      <c r="D130" s="622">
        <f>'F-2. Development Budget'!D128</f>
        <v>0</v>
      </c>
      <c r="E130" s="623">
        <f>'F-2. Development Budget'!E128</f>
        <v>0</v>
      </c>
    </row>
    <row r="131" spans="1:5" ht="14.25" customHeight="1" x14ac:dyDescent="0.25">
      <c r="A131" s="67" t="s">
        <v>64</v>
      </c>
      <c r="B131" s="67"/>
      <c r="C131" s="624">
        <f>'F-2. Development Budget'!C129</f>
        <v>0</v>
      </c>
      <c r="D131" s="622">
        <f>'F-2. Development Budget'!D129</f>
        <v>0</v>
      </c>
      <c r="E131" s="623">
        <f>'F-2. Development Budget'!E129</f>
        <v>0</v>
      </c>
    </row>
    <row r="132" spans="1:5" ht="14.25" customHeight="1" x14ac:dyDescent="0.25">
      <c r="A132" s="67" t="s">
        <v>72</v>
      </c>
      <c r="B132" s="67"/>
      <c r="C132" s="624">
        <f>'F-2. Development Budget'!C130</f>
        <v>0</v>
      </c>
      <c r="D132" s="622">
        <f>'F-2. Development Budget'!D130</f>
        <v>0</v>
      </c>
      <c r="E132" s="623">
        <f>'F-2. Development Budget'!E130</f>
        <v>0</v>
      </c>
    </row>
    <row r="133" spans="1:5" ht="14.25" customHeight="1" x14ac:dyDescent="0.25">
      <c r="A133" s="67" t="s">
        <v>73</v>
      </c>
      <c r="B133" s="67"/>
      <c r="C133" s="624">
        <f>'F-2. Development Budget'!C131</f>
        <v>0</v>
      </c>
      <c r="D133" s="622">
        <f>'F-2. Development Budget'!D131</f>
        <v>0</v>
      </c>
      <c r="E133" s="623">
        <f>'F-2. Development Budget'!E131</f>
        <v>0</v>
      </c>
    </row>
    <row r="134" spans="1:5" ht="14.25" customHeight="1" x14ac:dyDescent="0.25">
      <c r="A134" s="67" t="s">
        <v>218</v>
      </c>
      <c r="B134" s="67"/>
      <c r="C134" s="624">
        <f>'F-2. Development Budget'!C132</f>
        <v>0</v>
      </c>
      <c r="D134" s="622">
        <f>'F-2. Development Budget'!D132</f>
        <v>0</v>
      </c>
      <c r="E134" s="623">
        <f>'F-2. Development Budget'!E132</f>
        <v>0</v>
      </c>
    </row>
    <row r="135" spans="1:5" ht="14.25" customHeight="1" x14ac:dyDescent="0.25">
      <c r="A135" s="67" t="s">
        <v>219</v>
      </c>
      <c r="B135" s="67"/>
      <c r="C135" s="624">
        <f>'F-2. Development Budget'!C133</f>
        <v>0</v>
      </c>
      <c r="D135" s="622">
        <f>'F-2. Development Budget'!D133</f>
        <v>0</v>
      </c>
      <c r="E135" s="623">
        <f>'F-2. Development Budget'!E133</f>
        <v>0</v>
      </c>
    </row>
    <row r="136" spans="1:5" ht="14.25" customHeight="1" x14ac:dyDescent="0.25">
      <c r="A136" s="67" t="s">
        <v>65</v>
      </c>
      <c r="B136" s="67"/>
      <c r="C136" s="624">
        <f>'F-2. Development Budget'!C134</f>
        <v>0</v>
      </c>
      <c r="D136" s="622">
        <f>'F-2. Development Budget'!D134</f>
        <v>0</v>
      </c>
      <c r="E136" s="623">
        <f>'F-2. Development Budget'!E134</f>
        <v>0</v>
      </c>
    </row>
    <row r="137" spans="1:5" ht="14.25" customHeight="1" x14ac:dyDescent="0.25">
      <c r="A137" s="67" t="s">
        <v>66</v>
      </c>
      <c r="B137" s="67"/>
      <c r="C137" s="624">
        <f>'F-2. Development Budget'!C135</f>
        <v>0</v>
      </c>
      <c r="D137" s="622">
        <f>'F-2. Development Budget'!D135</f>
        <v>0</v>
      </c>
      <c r="E137" s="623">
        <f>'F-2. Development Budget'!E135</f>
        <v>0</v>
      </c>
    </row>
    <row r="138" spans="1:5" ht="14.25" customHeight="1" x14ac:dyDescent="0.25">
      <c r="A138" s="71" t="s">
        <v>63</v>
      </c>
      <c r="B138" s="156"/>
      <c r="C138" s="624">
        <f>'F-2. Development Budget'!C136</f>
        <v>0</v>
      </c>
      <c r="D138" s="622">
        <f>'F-2. Development Budget'!D136</f>
        <v>0</v>
      </c>
      <c r="E138" s="623">
        <f>'F-2. Development Budget'!E136</f>
        <v>0</v>
      </c>
    </row>
    <row r="139" spans="1:5" ht="14.25" customHeight="1" x14ac:dyDescent="0.25">
      <c r="A139" s="67" t="s">
        <v>55</v>
      </c>
      <c r="B139" s="630" t="str" cm="1">
        <f t="array" ref="B139:B141">IF('F-2. Development Budget'!B137:B139=0,"",'F-2. Development Budget'!B137:B139)</f>
        <v/>
      </c>
      <c r="C139" s="624">
        <f>'F-2. Development Budget'!C137</f>
        <v>0</v>
      </c>
      <c r="D139" s="622">
        <f>'F-2. Development Budget'!D137</f>
        <v>0</v>
      </c>
      <c r="E139" s="623">
        <f>'F-2. Development Budget'!E137</f>
        <v>0</v>
      </c>
    </row>
    <row r="140" spans="1:5" ht="14.25" customHeight="1" x14ac:dyDescent="0.25">
      <c r="A140" s="67" t="s">
        <v>55</v>
      </c>
      <c r="B140" s="630" t="str">
        <v/>
      </c>
      <c r="C140" s="624">
        <f>'F-2. Development Budget'!C138</f>
        <v>0</v>
      </c>
      <c r="D140" s="622">
        <f>'F-2. Development Budget'!D138</f>
        <v>0</v>
      </c>
      <c r="E140" s="623">
        <f>'F-2. Development Budget'!E138</f>
        <v>0</v>
      </c>
    </row>
    <row r="141" spans="1:5" ht="14.25" customHeight="1" x14ac:dyDescent="0.25">
      <c r="A141" s="67" t="s">
        <v>55</v>
      </c>
      <c r="B141" s="630" t="str">
        <v/>
      </c>
      <c r="C141" s="624">
        <f>'F-2. Development Budget'!C139</f>
        <v>0</v>
      </c>
      <c r="D141" s="622">
        <f>'F-2. Development Budget'!D139</f>
        <v>0</v>
      </c>
      <c r="E141" s="623">
        <f>'F-2. Development Budget'!E139</f>
        <v>0</v>
      </c>
    </row>
    <row r="142" spans="1:5" ht="14.25" customHeight="1" x14ac:dyDescent="0.25">
      <c r="A142" s="198"/>
      <c r="B142" s="198" t="s">
        <v>227</v>
      </c>
      <c r="C142" s="625">
        <f>'F-2. Development Budget'!C140</f>
        <v>0</v>
      </c>
      <c r="D142" s="625">
        <f>'F-2. Development Budget'!D140</f>
        <v>0</v>
      </c>
      <c r="E142" s="625">
        <f>'F-2. Development Budget'!E140</f>
        <v>0</v>
      </c>
    </row>
    <row r="143" spans="1:5" ht="14.25" customHeight="1" x14ac:dyDescent="0.25">
      <c r="A143" s="180"/>
      <c r="B143" s="180"/>
      <c r="C143" s="258"/>
      <c r="D143" s="258"/>
      <c r="E143" s="258"/>
    </row>
    <row r="144" spans="1:5" ht="15.75" x14ac:dyDescent="0.25">
      <c r="A144" s="152" t="s">
        <v>387</v>
      </c>
      <c r="B144" s="152"/>
      <c r="C144" s="624">
        <f>'F-2. Development Budget'!C142</f>
        <v>0</v>
      </c>
      <c r="D144" s="622">
        <f>'F-2. Development Budget'!D142</f>
        <v>0</v>
      </c>
      <c r="E144" s="623">
        <f>'F-2. Development Budget'!E142</f>
        <v>0</v>
      </c>
    </row>
    <row r="145" spans="1:8" ht="15.75" x14ac:dyDescent="0.25">
      <c r="A145" s="67" t="s">
        <v>68</v>
      </c>
      <c r="B145" s="67"/>
      <c r="C145" s="624">
        <f>'F-2. Development Budget'!C143</f>
        <v>0</v>
      </c>
      <c r="D145" s="622">
        <f>'F-2. Development Budget'!D143</f>
        <v>0</v>
      </c>
      <c r="E145" s="623">
        <f>'F-2. Development Budget'!E143</f>
        <v>0</v>
      </c>
    </row>
    <row r="146" spans="1:8" ht="15.75" x14ac:dyDescent="0.25">
      <c r="A146" s="67" t="s">
        <v>69</v>
      </c>
      <c r="B146" s="67"/>
      <c r="C146" s="624">
        <f>'F-2. Development Budget'!C144</f>
        <v>0</v>
      </c>
      <c r="D146" s="622">
        <f>'F-2. Development Budget'!D144</f>
        <v>0</v>
      </c>
      <c r="E146" s="623">
        <f>'F-2. Development Budget'!E144</f>
        <v>0</v>
      </c>
    </row>
    <row r="147" spans="1:8" ht="15.75" x14ac:dyDescent="0.25">
      <c r="A147" s="67" t="s">
        <v>353</v>
      </c>
      <c r="B147" s="67"/>
      <c r="C147" s="624">
        <f>'F-2. Development Budget'!C145</f>
        <v>0</v>
      </c>
      <c r="D147" s="622">
        <f>'F-2. Development Budget'!D145</f>
        <v>0</v>
      </c>
      <c r="E147" s="623">
        <f>'F-2. Development Budget'!E145</f>
        <v>0</v>
      </c>
    </row>
    <row r="148" spans="1:8" ht="15.75" x14ac:dyDescent="0.25">
      <c r="A148" s="67" t="s">
        <v>354</v>
      </c>
      <c r="B148" s="67"/>
      <c r="C148" s="624">
        <f>'F-2. Development Budget'!C146</f>
        <v>0</v>
      </c>
      <c r="D148" s="622">
        <f>'F-2. Development Budget'!D146</f>
        <v>0</v>
      </c>
      <c r="E148" s="623">
        <f>'F-2. Development Budget'!E146</f>
        <v>0</v>
      </c>
    </row>
    <row r="149" spans="1:8" ht="15.75" x14ac:dyDescent="0.25">
      <c r="A149" s="67" t="s">
        <v>355</v>
      </c>
      <c r="B149" s="67"/>
      <c r="C149" s="624">
        <f>'F-2. Development Budget'!C147</f>
        <v>0</v>
      </c>
      <c r="D149" s="622">
        <f>'F-2. Development Budget'!D147</f>
        <v>0</v>
      </c>
      <c r="E149" s="623">
        <f>'F-2. Development Budget'!E147</f>
        <v>0</v>
      </c>
    </row>
    <row r="150" spans="1:8" ht="15.75" x14ac:dyDescent="0.25">
      <c r="A150" s="67" t="s">
        <v>386</v>
      </c>
      <c r="B150" s="67"/>
      <c r="C150" s="624">
        <f>'F-2. Development Budget'!C148</f>
        <v>0</v>
      </c>
      <c r="D150" s="622">
        <f>'F-2. Development Budget'!D148</f>
        <v>0</v>
      </c>
      <c r="E150" s="623">
        <f>'F-2. Development Budget'!E148</f>
        <v>0</v>
      </c>
    </row>
    <row r="151" spans="1:8" ht="15.75" x14ac:dyDescent="0.25">
      <c r="A151" s="67" t="s">
        <v>55</v>
      </c>
      <c r="B151" s="630" t="str" cm="1">
        <f t="array" ref="B151:B153">IF('F-2. Development Budget'!B149:B151=0,"",'F-2. Development Budget'!B149:B151)</f>
        <v/>
      </c>
      <c r="C151" s="624">
        <f>'F-2. Development Budget'!C149</f>
        <v>0</v>
      </c>
      <c r="D151" s="622">
        <f>'F-2. Development Budget'!D149</f>
        <v>0</v>
      </c>
      <c r="E151" s="623">
        <f>'F-2. Development Budget'!E149</f>
        <v>0</v>
      </c>
    </row>
    <row r="152" spans="1:8" ht="15.75" x14ac:dyDescent="0.25">
      <c r="A152" s="71" t="s">
        <v>12</v>
      </c>
      <c r="B152" s="631" t="str">
        <v/>
      </c>
      <c r="C152" s="624">
        <f>'F-2. Development Budget'!C150</f>
        <v>0</v>
      </c>
      <c r="D152" s="622">
        <f>'F-2. Development Budget'!D150</f>
        <v>0</v>
      </c>
      <c r="E152" s="623">
        <f>'F-2. Development Budget'!E150</f>
        <v>0</v>
      </c>
    </row>
    <row r="153" spans="1:8" ht="15.75" x14ac:dyDescent="0.25">
      <c r="A153" s="67" t="s">
        <v>55</v>
      </c>
      <c r="B153" s="630" t="str">
        <v/>
      </c>
      <c r="C153" s="624">
        <f>'F-2. Development Budget'!C151</f>
        <v>0</v>
      </c>
      <c r="D153" s="622">
        <f>'F-2. Development Budget'!D151</f>
        <v>0</v>
      </c>
      <c r="E153" s="623">
        <f>'F-2. Development Budget'!E151</f>
        <v>0</v>
      </c>
    </row>
    <row r="154" spans="1:8" ht="15" x14ac:dyDescent="0.25">
      <c r="A154" s="193"/>
      <c r="B154" s="193" t="s">
        <v>388</v>
      </c>
      <c r="C154" s="625">
        <f>'F-2. Development Budget'!C152</f>
        <v>0</v>
      </c>
      <c r="D154" s="625">
        <f>'F-2. Development Budget'!D152</f>
        <v>0</v>
      </c>
      <c r="E154" s="625">
        <f>'F-2. Development Budget'!E152</f>
        <v>0</v>
      </c>
    </row>
    <row r="155" spans="1:8" ht="15.75" customHeight="1" x14ac:dyDescent="0.2">
      <c r="C155" s="258"/>
      <c r="D155" s="258"/>
      <c r="E155" s="258"/>
      <c r="H155" s="183"/>
    </row>
    <row r="156" spans="1:8" ht="15" customHeight="1" x14ac:dyDescent="0.25">
      <c r="A156" s="152" t="s">
        <v>377</v>
      </c>
      <c r="B156" s="152"/>
      <c r="C156" s="624">
        <f>'F-2. Development Budget'!C154</f>
        <v>0</v>
      </c>
      <c r="D156" s="622">
        <f>'F-2. Development Budget'!D154</f>
        <v>0</v>
      </c>
      <c r="E156" s="623">
        <f>'F-2. Development Budget'!E154</f>
        <v>0</v>
      </c>
      <c r="H156" s="183"/>
    </row>
    <row r="157" spans="1:8" ht="14.25" customHeight="1" x14ac:dyDescent="0.25">
      <c r="A157" s="180"/>
      <c r="B157" s="180"/>
      <c r="C157" s="624" t="e">
        <f>'F-2. Development Budget'!#REF!</f>
        <v>#REF!</v>
      </c>
      <c r="D157" s="622" t="e">
        <f>'F-2. Development Budget'!#REF!</f>
        <v>#REF!</v>
      </c>
      <c r="E157" s="623" t="e">
        <f>'F-2. Development Budget'!#REF!</f>
        <v>#REF!</v>
      </c>
      <c r="H157" s="183"/>
    </row>
    <row r="158" spans="1:8" ht="14.25" customHeight="1" x14ac:dyDescent="0.2">
      <c r="C158" s="624" t="e">
        <f>'F-2. Development Budget'!#REF!</f>
        <v>#REF!</v>
      </c>
      <c r="D158" s="622" t="e">
        <f>'F-2. Development Budget'!#REF!</f>
        <v>#REF!</v>
      </c>
      <c r="E158" s="623" t="e">
        <f>'F-2. Development Budget'!#REF!</f>
        <v>#REF!</v>
      </c>
    </row>
    <row r="159" spans="1:8" ht="14.25" customHeight="1" x14ac:dyDescent="0.2">
      <c r="C159" s="624" t="e">
        <f>'F-2. Development Budget'!#REF!</f>
        <v>#REF!</v>
      </c>
      <c r="D159" s="622" t="e">
        <f>'F-2. Development Budget'!#REF!</f>
        <v>#REF!</v>
      </c>
      <c r="E159" s="623" t="e">
        <f>'F-2. Development Budget'!#REF!</f>
        <v>#REF!</v>
      </c>
    </row>
    <row r="160" spans="1:8" ht="14.25" customHeight="1" x14ac:dyDescent="0.2">
      <c r="C160" s="624">
        <f>'F-2. Development Budget'!C155</f>
        <v>0</v>
      </c>
      <c r="D160" s="622">
        <f>'F-2. Development Budget'!D155</f>
        <v>0</v>
      </c>
      <c r="E160" s="623">
        <f>'F-2. Development Budget'!E155</f>
        <v>0</v>
      </c>
    </row>
    <row r="161" spans="1:10" ht="14.25" customHeight="1" x14ac:dyDescent="0.25">
      <c r="A161" s="180"/>
      <c r="B161" s="180"/>
      <c r="C161" s="624">
        <f>'F-2. Development Budget'!C156</f>
        <v>0</v>
      </c>
      <c r="D161" s="622">
        <f>'F-2. Development Budget'!D156</f>
        <v>0</v>
      </c>
      <c r="E161" s="623">
        <f>'F-2. Development Budget'!E156</f>
        <v>0</v>
      </c>
      <c r="H161" s="183"/>
    </row>
    <row r="162" spans="1:10" ht="14.25" customHeight="1" x14ac:dyDescent="0.25">
      <c r="A162" s="180"/>
      <c r="B162" s="180"/>
      <c r="C162" s="624">
        <f>'F-2. Development Budget'!C157</f>
        <v>0</v>
      </c>
      <c r="D162" s="622">
        <f>'F-2. Development Budget'!D157</f>
        <v>0</v>
      </c>
      <c r="E162" s="623">
        <f>'F-2. Development Budget'!E157</f>
        <v>0</v>
      </c>
      <c r="H162" s="183"/>
    </row>
    <row r="163" spans="1:10" ht="15" customHeight="1" x14ac:dyDescent="0.25">
      <c r="A163" s="180"/>
      <c r="B163" s="180" t="s">
        <v>378</v>
      </c>
      <c r="C163" s="625">
        <f>'F-2. Development Budget'!C158</f>
        <v>0</v>
      </c>
      <c r="D163" s="625">
        <f>'F-2. Development Budget'!D158</f>
        <v>0</v>
      </c>
      <c r="E163" s="625">
        <f>'F-2. Development Budget'!E158</f>
        <v>0</v>
      </c>
      <c r="H163" s="183"/>
    </row>
    <row r="164" spans="1:10" ht="15" customHeight="1" x14ac:dyDescent="0.25">
      <c r="A164" s="180"/>
      <c r="B164" s="180"/>
      <c r="C164" s="258"/>
      <c r="D164" s="258"/>
      <c r="E164" s="258"/>
      <c r="H164" s="183"/>
    </row>
    <row r="165" spans="1:10" ht="18.75" customHeight="1" x14ac:dyDescent="0.2">
      <c r="A165" s="201" t="s">
        <v>67</v>
      </c>
      <c r="B165" s="202"/>
      <c r="C165" s="624">
        <f>'F-2. Development Budget'!C160</f>
        <v>0</v>
      </c>
      <c r="D165" s="622">
        <f>'F-2. Development Budget'!D160</f>
        <v>0</v>
      </c>
      <c r="E165" s="623">
        <f>'F-2. Development Budget'!E160</f>
        <v>0</v>
      </c>
      <c r="F165" s="203"/>
      <c r="H165" s="204"/>
    </row>
    <row r="166" spans="1:10" ht="12" customHeight="1" x14ac:dyDescent="0.25">
      <c r="A166" s="205"/>
      <c r="B166" s="205"/>
      <c r="C166" s="228"/>
      <c r="D166" s="228"/>
      <c r="E166" s="228"/>
      <c r="F166" s="203"/>
      <c r="H166" s="204"/>
    </row>
    <row r="167" spans="1:10" ht="16.5" customHeight="1" x14ac:dyDescent="0.25">
      <c r="A167" s="207" t="s">
        <v>379</v>
      </c>
      <c r="B167" s="208"/>
      <c r="C167" s="627">
        <f>'F-2. Development Budget'!C162</f>
        <v>0</v>
      </c>
      <c r="D167" s="628">
        <f>'F-2. Development Budget'!D162</f>
        <v>0</v>
      </c>
      <c r="E167" s="629">
        <f>'F-2. Development Budget'!E162</f>
        <v>0</v>
      </c>
      <c r="F167" s="203"/>
      <c r="H167" s="204"/>
    </row>
    <row r="168" spans="1:10" ht="12" customHeight="1" x14ac:dyDescent="0.25">
      <c r="B168" s="205"/>
      <c r="C168" s="258"/>
      <c r="D168" s="258"/>
      <c r="E168" s="258"/>
      <c r="H168" s="204"/>
    </row>
    <row r="169" spans="1:10" ht="21.75" customHeight="1" x14ac:dyDescent="0.25">
      <c r="A169" s="209" t="s">
        <v>220</v>
      </c>
      <c r="B169" s="209"/>
      <c r="C169" s="228">
        <f>'F-2. Development Budget'!C164</f>
        <v>0</v>
      </c>
      <c r="D169" s="228">
        <f>'F-2. Development Budget'!D164</f>
        <v>0</v>
      </c>
      <c r="E169" s="228">
        <f>'F-2. Development Budget'!E164</f>
        <v>0</v>
      </c>
      <c r="J169" s="192"/>
    </row>
    <row r="170" spans="1:10" ht="12" customHeight="1" x14ac:dyDescent="0.25">
      <c r="A170" s="211"/>
      <c r="B170" s="211"/>
      <c r="E170" s="212"/>
      <c r="F170" s="213"/>
      <c r="G170" s="213"/>
      <c r="H170" s="213"/>
      <c r="I170" s="194"/>
      <c r="J170" s="192"/>
    </row>
    <row r="171" spans="1:10" x14ac:dyDescent="0.2">
      <c r="C171" s="543"/>
      <c r="E171" s="163"/>
    </row>
  </sheetData>
  <sheetProtection algorithmName="SHA-512" hashValue="qB7kvLrAuwBK8cKyEgtQy1yL/vkauODS9ceG6fKIDxugGC4h6iafVgRr4Y/WC1lG+P4PPygal9fqlHLy7MTo9Q==" saltValue="rb6KqU2Pt7lpL6UQ4tZfYQ==" spinCount="100000" sheet="1" objects="1" scenarios="1" formatCells="0" formatColumns="0" formatRows="0"/>
  <mergeCells count="12">
    <mergeCell ref="A118:B118"/>
    <mergeCell ref="A12:B12"/>
    <mergeCell ref="A7:B7"/>
    <mergeCell ref="A8:B8"/>
    <mergeCell ref="A9:B9"/>
    <mergeCell ref="A10:B10"/>
    <mergeCell ref="A11:B11"/>
    <mergeCell ref="C2:D2"/>
    <mergeCell ref="A13:B13"/>
    <mergeCell ref="A20:B20"/>
    <mergeCell ref="A63:B63"/>
    <mergeCell ref="A105:B105"/>
  </mergeCells>
  <conditionalFormatting sqref="D15">
    <cfRule type="cellIs" dxfId="3" priority="5" operator="equal">
      <formula>"SOURCES EQUAL USES"</formula>
    </cfRule>
    <cfRule type="cellIs" dxfId="2" priority="8" operator="equal">
      <formula>"SOURCES DO NOT EQUAL USES"</formula>
    </cfRule>
  </conditionalFormatting>
  <printOptions horizontalCentered="1"/>
  <pageMargins left="0.25" right="0.25" top="0.75" bottom="0.75" header="0.3" footer="0.3"/>
  <pageSetup scale="82" fitToHeight="2" orientation="portrait" r:id="rId1"/>
  <headerFooter alignWithMargins="0">
    <oddHeader>&amp;L&amp;"-,Bold"&amp;16Development Budget&amp;C
&amp;R&amp;"+,Regular"&amp;12&amp;D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E8EF-D54B-4E39-94B7-8D3A53A64513}">
  <sheetPr codeName="Sheet8">
    <tabColor theme="5" tint="0.79998168889431442"/>
    <pageSetUpPr fitToPage="1"/>
  </sheetPr>
  <dimension ref="A1:AG114"/>
  <sheetViews>
    <sheetView showGridLines="0" showWhiteSpace="0" view="pageBreakPreview" zoomScale="55" zoomScaleNormal="70" zoomScaleSheetLayoutView="55" zoomScalePageLayoutView="40" workbookViewId="0">
      <selection activeCell="E157" sqref="E157"/>
    </sheetView>
  </sheetViews>
  <sheetFormatPr defaultColWidth="14.42578125" defaultRowHeight="15.75" x14ac:dyDescent="0.25"/>
  <cols>
    <col min="1" max="1" width="14.42578125" style="287"/>
    <col min="2" max="2" width="37.140625" style="287" customWidth="1"/>
    <col min="3" max="3" width="23.85546875" style="287" customWidth="1"/>
    <col min="4" max="4" width="16.7109375" style="287" customWidth="1"/>
    <col min="5" max="37" width="15.7109375" style="287" customWidth="1"/>
    <col min="38" max="16384" width="14.42578125" style="287"/>
  </cols>
  <sheetData>
    <row r="1" spans="1:33" ht="18.75" x14ac:dyDescent="0.3">
      <c r="A1" s="428" t="s">
        <v>320</v>
      </c>
      <c r="B1" s="349"/>
      <c r="C1" s="401"/>
      <c r="T1" s="427"/>
    </row>
    <row r="2" spans="1:33" x14ac:dyDescent="0.25">
      <c r="T2" s="427"/>
    </row>
    <row r="3" spans="1:33" x14ac:dyDescent="0.25">
      <c r="B3" s="48" t="s">
        <v>170</v>
      </c>
      <c r="C3" s="798" t="str">
        <f>IF('F-1. Budget Summary'!C2=0,"",'F-1. Budget Summary'!C2)</f>
        <v/>
      </c>
      <c r="D3" s="799"/>
      <c r="F3" s="67"/>
      <c r="G3" s="67"/>
      <c r="H3" s="67"/>
      <c r="I3" s="67"/>
      <c r="J3" s="67"/>
      <c r="K3" s="67"/>
      <c r="T3" s="427"/>
    </row>
    <row r="4" spans="1:33" ht="16.5" thickBot="1" x14ac:dyDescent="0.3">
      <c r="F4" s="67"/>
      <c r="G4" s="67"/>
      <c r="H4" s="67"/>
      <c r="I4" s="67"/>
      <c r="J4" s="67"/>
      <c r="K4" s="67"/>
      <c r="T4" s="427"/>
    </row>
    <row r="5" spans="1:33" ht="18" customHeight="1" x14ac:dyDescent="0.25">
      <c r="B5" s="513" t="s">
        <v>322</v>
      </c>
      <c r="C5" s="505"/>
      <c r="D5" s="506"/>
      <c r="E5" s="67"/>
      <c r="F5" s="67"/>
      <c r="G5" s="67"/>
      <c r="H5" s="67"/>
      <c r="I5" s="67"/>
      <c r="J5" s="67"/>
      <c r="K5" s="67"/>
      <c r="L5" s="430"/>
      <c r="M5" s="430"/>
      <c r="N5" s="430"/>
      <c r="O5" s="67"/>
      <c r="P5" s="67"/>
      <c r="Q5" s="67"/>
      <c r="R5" s="67"/>
      <c r="S5" s="67"/>
      <c r="T5" s="135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</row>
    <row r="6" spans="1:33" ht="17.45" customHeight="1" x14ac:dyDescent="0.25">
      <c r="B6" s="431" t="s">
        <v>14</v>
      </c>
      <c r="C6" s="67"/>
      <c r="D6" s="632" cm="1">
        <f t="array" ref="D6:D9">'F-7. Operating Proforma'!D5:D8</f>
        <v>0</v>
      </c>
      <c r="E6" s="67"/>
      <c r="F6" s="67"/>
      <c r="G6" s="67"/>
      <c r="H6" s="67"/>
      <c r="I6" s="67"/>
      <c r="J6" s="67"/>
      <c r="K6" s="67"/>
      <c r="L6" s="430"/>
      <c r="M6" s="430"/>
      <c r="N6" s="430"/>
      <c r="O6" s="67"/>
      <c r="P6" s="67"/>
      <c r="Q6" s="67"/>
      <c r="R6" s="67"/>
      <c r="S6" s="67"/>
      <c r="T6" s="135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</row>
    <row r="7" spans="1:33" ht="17.45" customHeight="1" x14ac:dyDescent="0.25">
      <c r="B7" s="431" t="s">
        <v>22</v>
      </c>
      <c r="C7" s="67"/>
      <c r="D7" s="632">
        <v>0</v>
      </c>
      <c r="E7" s="67"/>
      <c r="F7" s="67"/>
      <c r="G7" s="67"/>
      <c r="H7" s="67"/>
      <c r="I7" s="67"/>
      <c r="J7" s="67"/>
      <c r="K7" s="67"/>
      <c r="L7" s="430"/>
      <c r="M7" s="430"/>
      <c r="N7" s="430"/>
      <c r="O7" s="67"/>
      <c r="P7" s="67"/>
      <c r="Q7" s="67"/>
      <c r="R7" s="67"/>
      <c r="S7" s="67"/>
      <c r="T7" s="135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</row>
    <row r="8" spans="1:33" ht="17.45" customHeight="1" x14ac:dyDescent="0.25">
      <c r="B8" s="431" t="s">
        <v>23</v>
      </c>
      <c r="C8" s="67"/>
      <c r="D8" s="632">
        <v>0</v>
      </c>
      <c r="E8" s="67"/>
      <c r="F8" s="67"/>
      <c r="G8" s="67"/>
      <c r="H8" s="67"/>
      <c r="I8" s="67"/>
      <c r="J8" s="67"/>
      <c r="K8" s="67"/>
      <c r="L8" s="430"/>
      <c r="M8" s="430"/>
      <c r="N8" s="430"/>
      <c r="O8" s="67"/>
      <c r="P8" s="67"/>
      <c r="Q8" s="67"/>
      <c r="R8" s="67"/>
      <c r="S8" s="67"/>
      <c r="T8" s="135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</row>
    <row r="9" spans="1:33" ht="17.45" customHeight="1" thickBot="1" x14ac:dyDescent="0.3">
      <c r="B9" s="433" t="s">
        <v>24</v>
      </c>
      <c r="C9" s="434"/>
      <c r="D9" s="633">
        <v>0</v>
      </c>
      <c r="E9" s="67"/>
      <c r="F9" s="67"/>
      <c r="G9" s="67"/>
      <c r="H9" s="67"/>
      <c r="I9" s="67"/>
      <c r="J9" s="67"/>
      <c r="K9" s="67"/>
      <c r="L9" s="430"/>
      <c r="M9" s="430"/>
      <c r="N9" s="430"/>
      <c r="O9" s="67"/>
      <c r="P9" s="67"/>
      <c r="Q9" s="67"/>
      <c r="R9" s="67"/>
      <c r="S9" s="67"/>
      <c r="T9" s="135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</row>
    <row r="10" spans="1:33" ht="17.45" customHeight="1" thickBot="1" x14ac:dyDescent="0.3">
      <c r="B10" s="507"/>
      <c r="C10" s="67"/>
      <c r="D10" s="634"/>
      <c r="E10" s="67"/>
      <c r="F10" s="67"/>
      <c r="G10" s="67"/>
      <c r="H10" s="430"/>
      <c r="I10" s="430"/>
      <c r="J10" s="430"/>
      <c r="K10" s="430"/>
      <c r="L10" s="430"/>
      <c r="M10" s="430"/>
      <c r="N10" s="430"/>
      <c r="O10" s="67"/>
      <c r="P10" s="67"/>
      <c r="Q10" s="67"/>
      <c r="R10" s="67"/>
      <c r="S10" s="67"/>
      <c r="T10" s="135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</row>
    <row r="11" spans="1:33" ht="18" customHeight="1" x14ac:dyDescent="0.25">
      <c r="B11" s="513" t="s">
        <v>321</v>
      </c>
      <c r="C11" s="509"/>
      <c r="D11" s="635"/>
      <c r="E11" s="67"/>
      <c r="F11" s="67"/>
      <c r="G11" s="67"/>
      <c r="H11" s="430"/>
      <c r="I11" s="430"/>
      <c r="J11" s="430"/>
      <c r="K11" s="430"/>
      <c r="L11" s="430"/>
      <c r="M11" s="430"/>
      <c r="N11" s="430"/>
      <c r="O11" s="67"/>
      <c r="P11" s="67"/>
      <c r="Q11" s="67"/>
      <c r="R11" s="67"/>
      <c r="S11" s="67"/>
      <c r="T11" s="135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</row>
    <row r="12" spans="1:33" ht="17.45" customHeight="1" x14ac:dyDescent="0.25">
      <c r="B12" s="431" t="s">
        <v>323</v>
      </c>
      <c r="C12" s="67"/>
      <c r="D12" s="632" cm="1">
        <f t="array" ref="D12:D13">'F-7. Operating Proforma'!D11:D12</f>
        <v>0</v>
      </c>
      <c r="E12" s="432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135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</row>
    <row r="13" spans="1:33" ht="17.45" customHeight="1" thickBot="1" x14ac:dyDescent="0.3">
      <c r="B13" s="433" t="s">
        <v>25</v>
      </c>
      <c r="C13" s="434"/>
      <c r="D13" s="633">
        <v>0</v>
      </c>
      <c r="E13" s="432"/>
      <c r="F13" s="67"/>
      <c r="G13" s="67"/>
      <c r="H13" s="435"/>
      <c r="I13" s="67"/>
      <c r="J13" s="436"/>
      <c r="K13" s="437"/>
      <c r="L13" s="438"/>
      <c r="M13" s="438"/>
      <c r="N13" s="439"/>
      <c r="O13" s="67"/>
      <c r="P13" s="67"/>
      <c r="Q13" s="67"/>
      <c r="R13" s="67"/>
      <c r="S13" s="67"/>
      <c r="T13" s="135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</row>
    <row r="14" spans="1:33" ht="17.45" customHeight="1" thickBot="1" x14ac:dyDescent="0.3">
      <c r="B14" s="67"/>
      <c r="C14" s="67"/>
      <c r="D14" s="67"/>
      <c r="E14" s="440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135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</row>
    <row r="15" spans="1:33" ht="17.45" customHeight="1" thickBot="1" x14ac:dyDescent="0.3">
      <c r="B15" s="67"/>
      <c r="C15" s="67"/>
      <c r="D15" s="636" t="s">
        <v>82</v>
      </c>
      <c r="E15" s="637" t="s">
        <v>83</v>
      </c>
      <c r="F15" s="637" t="s">
        <v>84</v>
      </c>
      <c r="G15" s="637" t="s">
        <v>85</v>
      </c>
      <c r="H15" s="637" t="s">
        <v>86</v>
      </c>
      <c r="I15" s="637" t="s">
        <v>87</v>
      </c>
      <c r="J15" s="637" t="s">
        <v>88</v>
      </c>
      <c r="K15" s="637" t="s">
        <v>89</v>
      </c>
      <c r="L15" s="637" t="s">
        <v>90</v>
      </c>
      <c r="M15" s="637" t="s">
        <v>91</v>
      </c>
      <c r="N15" s="637" t="s">
        <v>92</v>
      </c>
      <c r="O15" s="637" t="s">
        <v>93</v>
      </c>
      <c r="P15" s="637" t="s">
        <v>94</v>
      </c>
      <c r="Q15" s="637" t="s">
        <v>95</v>
      </c>
      <c r="R15" s="638" t="s">
        <v>96</v>
      </c>
    </row>
    <row r="16" spans="1:33" s="443" customFormat="1" ht="17.45" customHeight="1" x14ac:dyDescent="0.25">
      <c r="B16" s="788" t="s">
        <v>132</v>
      </c>
      <c r="C16" s="788"/>
      <c r="D16" s="466"/>
      <c r="E16" s="467"/>
      <c r="F16" s="466"/>
      <c r="G16" s="466"/>
      <c r="H16" s="466"/>
      <c r="I16" s="466"/>
      <c r="J16" s="466"/>
      <c r="K16" s="466"/>
      <c r="L16" s="466"/>
      <c r="M16" s="466"/>
      <c r="N16" s="466"/>
      <c r="O16" s="466"/>
      <c r="P16" s="466"/>
      <c r="Q16" s="466"/>
      <c r="R16" s="466"/>
    </row>
    <row r="17" spans="2:18" ht="21" customHeight="1" x14ac:dyDescent="0.25">
      <c r="B17" s="444" t="s">
        <v>133</v>
      </c>
      <c r="C17" s="67"/>
      <c r="D17" s="460">
        <f>SUM('F-5. Units &amp; Income'!S26:S79)</f>
        <v>0</v>
      </c>
      <c r="E17" s="460">
        <f t="shared" ref="E17:R18" si="0">+D17*(1+$D$6)</f>
        <v>0</v>
      </c>
      <c r="F17" s="460">
        <f t="shared" si="0"/>
        <v>0</v>
      </c>
      <c r="G17" s="460">
        <f t="shared" si="0"/>
        <v>0</v>
      </c>
      <c r="H17" s="460">
        <f t="shared" si="0"/>
        <v>0</v>
      </c>
      <c r="I17" s="460">
        <f t="shared" si="0"/>
        <v>0</v>
      </c>
      <c r="J17" s="460">
        <f t="shared" si="0"/>
        <v>0</v>
      </c>
      <c r="K17" s="460">
        <f t="shared" si="0"/>
        <v>0</v>
      </c>
      <c r="L17" s="460">
        <f t="shared" si="0"/>
        <v>0</v>
      </c>
      <c r="M17" s="460">
        <f t="shared" si="0"/>
        <v>0</v>
      </c>
      <c r="N17" s="460">
        <f t="shared" si="0"/>
        <v>0</v>
      </c>
      <c r="O17" s="460">
        <f t="shared" si="0"/>
        <v>0</v>
      </c>
      <c r="P17" s="460">
        <f t="shared" si="0"/>
        <v>0</v>
      </c>
      <c r="Q17" s="460">
        <f t="shared" si="0"/>
        <v>0</v>
      </c>
      <c r="R17" s="460">
        <f t="shared" si="0"/>
        <v>0</v>
      </c>
    </row>
    <row r="18" spans="2:18" s="446" customFormat="1" ht="21" customHeight="1" x14ac:dyDescent="0.25">
      <c r="B18" s="444" t="s">
        <v>134</v>
      </c>
      <c r="C18" s="447"/>
      <c r="D18" s="445">
        <f>SUM('F-5. Units &amp; Income'!R26:R79)</f>
        <v>0</v>
      </c>
      <c r="E18" s="445">
        <f t="shared" si="0"/>
        <v>0</v>
      </c>
      <c r="F18" s="445">
        <f t="shared" si="0"/>
        <v>0</v>
      </c>
      <c r="G18" s="445">
        <f t="shared" si="0"/>
        <v>0</v>
      </c>
      <c r="H18" s="445">
        <f t="shared" si="0"/>
        <v>0</v>
      </c>
      <c r="I18" s="445">
        <f t="shared" si="0"/>
        <v>0</v>
      </c>
      <c r="J18" s="445">
        <f t="shared" si="0"/>
        <v>0</v>
      </c>
      <c r="K18" s="445">
        <f t="shared" si="0"/>
        <v>0</v>
      </c>
      <c r="L18" s="445">
        <f t="shared" si="0"/>
        <v>0</v>
      </c>
      <c r="M18" s="445">
        <f t="shared" si="0"/>
        <v>0</v>
      </c>
      <c r="N18" s="445">
        <f t="shared" si="0"/>
        <v>0</v>
      </c>
      <c r="O18" s="445">
        <f t="shared" si="0"/>
        <v>0</v>
      </c>
      <c r="P18" s="445">
        <f t="shared" si="0"/>
        <v>0</v>
      </c>
      <c r="Q18" s="445">
        <f t="shared" si="0"/>
        <v>0</v>
      </c>
      <c r="R18" s="445">
        <f t="shared" si="0"/>
        <v>0</v>
      </c>
    </row>
    <row r="19" spans="2:18" s="446" customFormat="1" ht="21" customHeight="1" x14ac:dyDescent="0.25">
      <c r="B19" s="448" t="s">
        <v>135</v>
      </c>
      <c r="C19" s="449"/>
      <c r="D19" s="445">
        <f>-(D17+D18)*$D$12</f>
        <v>0</v>
      </c>
      <c r="E19" s="445">
        <f t="shared" ref="E19:R19" si="1">-(E17+E18)*$D$12</f>
        <v>0</v>
      </c>
      <c r="F19" s="445">
        <f t="shared" si="1"/>
        <v>0</v>
      </c>
      <c r="G19" s="445">
        <f t="shared" si="1"/>
        <v>0</v>
      </c>
      <c r="H19" s="445">
        <f t="shared" si="1"/>
        <v>0</v>
      </c>
      <c r="I19" s="445">
        <f t="shared" si="1"/>
        <v>0</v>
      </c>
      <c r="J19" s="445">
        <f t="shared" si="1"/>
        <v>0</v>
      </c>
      <c r="K19" s="445">
        <f t="shared" si="1"/>
        <v>0</v>
      </c>
      <c r="L19" s="445">
        <f t="shared" si="1"/>
        <v>0</v>
      </c>
      <c r="M19" s="445">
        <f t="shared" si="1"/>
        <v>0</v>
      </c>
      <c r="N19" s="445">
        <f t="shared" si="1"/>
        <v>0</v>
      </c>
      <c r="O19" s="445">
        <f t="shared" si="1"/>
        <v>0</v>
      </c>
      <c r="P19" s="445">
        <f t="shared" si="1"/>
        <v>0</v>
      </c>
      <c r="Q19" s="445">
        <f t="shared" si="1"/>
        <v>0</v>
      </c>
      <c r="R19" s="445">
        <f t="shared" si="1"/>
        <v>0</v>
      </c>
    </row>
    <row r="20" spans="2:18" ht="17.45" customHeight="1" thickBot="1" x14ac:dyDescent="0.3">
      <c r="B20" s="444"/>
      <c r="C20" s="67"/>
      <c r="D20" s="450"/>
      <c r="E20" s="131"/>
      <c r="F20" s="450"/>
      <c r="G20" s="450"/>
      <c r="H20" s="450"/>
      <c r="I20" s="450"/>
      <c r="J20" s="450"/>
      <c r="K20" s="450"/>
      <c r="L20" s="450"/>
      <c r="M20" s="450"/>
      <c r="N20" s="450"/>
      <c r="O20" s="450"/>
      <c r="P20" s="450"/>
      <c r="Q20" s="450"/>
      <c r="R20" s="450"/>
    </row>
    <row r="21" spans="2:18" ht="17.45" customHeight="1" thickBot="1" x14ac:dyDescent="0.3">
      <c r="B21" s="452" t="s">
        <v>26</v>
      </c>
      <c r="C21" s="67"/>
      <c r="D21" s="132">
        <f t="shared" ref="D21:R21" si="2">+D18+D17+D19</f>
        <v>0</v>
      </c>
      <c r="E21" s="639">
        <f t="shared" si="2"/>
        <v>0</v>
      </c>
      <c r="F21" s="639">
        <f t="shared" si="2"/>
        <v>0</v>
      </c>
      <c r="G21" s="639">
        <f t="shared" si="2"/>
        <v>0</v>
      </c>
      <c r="H21" s="639">
        <f t="shared" si="2"/>
        <v>0</v>
      </c>
      <c r="I21" s="639">
        <f t="shared" si="2"/>
        <v>0</v>
      </c>
      <c r="J21" s="639">
        <f t="shared" si="2"/>
        <v>0</v>
      </c>
      <c r="K21" s="639">
        <f t="shared" si="2"/>
        <v>0</v>
      </c>
      <c r="L21" s="639">
        <f t="shared" si="2"/>
        <v>0</v>
      </c>
      <c r="M21" s="639">
        <f t="shared" si="2"/>
        <v>0</v>
      </c>
      <c r="N21" s="639">
        <f t="shared" si="2"/>
        <v>0</v>
      </c>
      <c r="O21" s="639">
        <f t="shared" si="2"/>
        <v>0</v>
      </c>
      <c r="P21" s="639">
        <f t="shared" si="2"/>
        <v>0</v>
      </c>
      <c r="Q21" s="639">
        <f t="shared" si="2"/>
        <v>0</v>
      </c>
      <c r="R21" s="640">
        <f t="shared" si="2"/>
        <v>0</v>
      </c>
    </row>
    <row r="22" spans="2:18" ht="17.45" customHeight="1" x14ac:dyDescent="0.25">
      <c r="B22" s="453"/>
      <c r="C22" s="454" t="s">
        <v>168</v>
      </c>
      <c r="D22" s="130">
        <f>D21-'F-5. Units &amp; Income'!F13-D19</f>
        <v>0</v>
      </c>
      <c r="E22" s="131"/>
      <c r="F22" s="131"/>
      <c r="G22" s="131"/>
      <c r="H22" s="131"/>
      <c r="I22" s="131"/>
      <c r="J22" s="131"/>
      <c r="K22" s="131"/>
      <c r="L22" s="131"/>
      <c r="M22" s="432"/>
      <c r="N22" s="131"/>
      <c r="O22" s="131"/>
      <c r="P22" s="131"/>
      <c r="Q22" s="131"/>
      <c r="R22" s="131"/>
    </row>
    <row r="23" spans="2:18" ht="17.45" customHeight="1" thickBot="1" x14ac:dyDescent="0.3">
      <c r="B23" s="444"/>
      <c r="C23" s="67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</row>
    <row r="24" spans="2:18" ht="17.45" customHeight="1" x14ac:dyDescent="0.25">
      <c r="B24" s="456" t="s">
        <v>112</v>
      </c>
      <c r="C24" s="67"/>
      <c r="D24" s="641">
        <f>'F-7. Operating Proforma'!D23</f>
        <v>0</v>
      </c>
      <c r="E24" s="457">
        <f>+D24*(1+$D$7)</f>
        <v>0</v>
      </c>
      <c r="F24" s="457">
        <f t="shared" ref="F24:R25" si="3">+E24*(1+$D$7)</f>
        <v>0</v>
      </c>
      <c r="G24" s="457">
        <f t="shared" si="3"/>
        <v>0</v>
      </c>
      <c r="H24" s="457">
        <f t="shared" si="3"/>
        <v>0</v>
      </c>
      <c r="I24" s="457">
        <f t="shared" si="3"/>
        <v>0</v>
      </c>
      <c r="J24" s="457">
        <f t="shared" si="3"/>
        <v>0</v>
      </c>
      <c r="K24" s="457">
        <f t="shared" si="3"/>
        <v>0</v>
      </c>
      <c r="L24" s="457">
        <f t="shared" si="3"/>
        <v>0</v>
      </c>
      <c r="M24" s="457">
        <f t="shared" si="3"/>
        <v>0</v>
      </c>
      <c r="N24" s="457">
        <f t="shared" si="3"/>
        <v>0</v>
      </c>
      <c r="O24" s="457">
        <f t="shared" si="3"/>
        <v>0</v>
      </c>
      <c r="P24" s="457">
        <f t="shared" si="3"/>
        <v>0</v>
      </c>
      <c r="Q24" s="457">
        <f t="shared" si="3"/>
        <v>0</v>
      </c>
      <c r="R24" s="458">
        <f t="shared" si="3"/>
        <v>0</v>
      </c>
    </row>
    <row r="25" spans="2:18" ht="17.45" customHeight="1" x14ac:dyDescent="0.25">
      <c r="B25" s="459" t="s">
        <v>22</v>
      </c>
      <c r="C25" s="67"/>
      <c r="D25" s="642">
        <f>'F-7. Operating Proforma'!D24</f>
        <v>0</v>
      </c>
      <c r="E25" s="460">
        <f>+D25*(1+$D$7)</f>
        <v>0</v>
      </c>
      <c r="F25" s="460">
        <f t="shared" si="3"/>
        <v>0</v>
      </c>
      <c r="G25" s="460">
        <f t="shared" si="3"/>
        <v>0</v>
      </c>
      <c r="H25" s="460">
        <f t="shared" si="3"/>
        <v>0</v>
      </c>
      <c r="I25" s="460">
        <f t="shared" si="3"/>
        <v>0</v>
      </c>
      <c r="J25" s="460">
        <f t="shared" si="3"/>
        <v>0</v>
      </c>
      <c r="K25" s="460">
        <f t="shared" si="3"/>
        <v>0</v>
      </c>
      <c r="L25" s="460">
        <f t="shared" si="3"/>
        <v>0</v>
      </c>
      <c r="M25" s="460">
        <f t="shared" si="3"/>
        <v>0</v>
      </c>
      <c r="N25" s="460">
        <f t="shared" si="3"/>
        <v>0</v>
      </c>
      <c r="O25" s="460">
        <f t="shared" si="3"/>
        <v>0</v>
      </c>
      <c r="P25" s="460">
        <f t="shared" si="3"/>
        <v>0</v>
      </c>
      <c r="Q25" s="460">
        <f t="shared" si="3"/>
        <v>0</v>
      </c>
      <c r="R25" s="461">
        <f t="shared" si="3"/>
        <v>0</v>
      </c>
    </row>
    <row r="26" spans="2:18" ht="17.45" customHeight="1" thickBot="1" x14ac:dyDescent="0.3">
      <c r="B26" s="462" t="s">
        <v>27</v>
      </c>
      <c r="C26" s="434"/>
      <c r="D26" s="128">
        <f>+D21+D24+D25</f>
        <v>0</v>
      </c>
      <c r="E26" s="113">
        <f t="shared" ref="E26:R26" si="4">+E21+E24+E25</f>
        <v>0</v>
      </c>
      <c r="F26" s="113">
        <f t="shared" si="4"/>
        <v>0</v>
      </c>
      <c r="G26" s="113">
        <f t="shared" si="4"/>
        <v>0</v>
      </c>
      <c r="H26" s="113">
        <f t="shared" si="4"/>
        <v>0</v>
      </c>
      <c r="I26" s="113">
        <f t="shared" si="4"/>
        <v>0</v>
      </c>
      <c r="J26" s="113">
        <f t="shared" si="4"/>
        <v>0</v>
      </c>
      <c r="K26" s="113">
        <f t="shared" si="4"/>
        <v>0</v>
      </c>
      <c r="L26" s="113">
        <f t="shared" si="4"/>
        <v>0</v>
      </c>
      <c r="M26" s="113">
        <f t="shared" si="4"/>
        <v>0</v>
      </c>
      <c r="N26" s="113">
        <f t="shared" si="4"/>
        <v>0</v>
      </c>
      <c r="O26" s="113">
        <f t="shared" si="4"/>
        <v>0</v>
      </c>
      <c r="P26" s="113">
        <f t="shared" si="4"/>
        <v>0</v>
      </c>
      <c r="Q26" s="113">
        <f t="shared" si="4"/>
        <v>0</v>
      </c>
      <c r="R26" s="129">
        <f t="shared" si="4"/>
        <v>0</v>
      </c>
    </row>
    <row r="27" spans="2:18" ht="17.45" customHeight="1" thickBot="1" x14ac:dyDescent="0.3">
      <c r="B27" s="463"/>
      <c r="C27" s="67"/>
      <c r="D27" s="464"/>
      <c r="E27" s="464"/>
      <c r="F27" s="464"/>
      <c r="G27" s="464"/>
      <c r="H27" s="464"/>
      <c r="I27" s="464"/>
      <c r="J27" s="464"/>
      <c r="K27" s="464"/>
      <c r="L27" s="464"/>
      <c r="M27" s="464"/>
      <c r="N27" s="464"/>
      <c r="O27" s="464"/>
      <c r="P27" s="464"/>
      <c r="Q27" s="464"/>
      <c r="R27" s="464"/>
    </row>
    <row r="28" spans="2:18" ht="17.45" customHeight="1" thickBot="1" x14ac:dyDescent="0.3">
      <c r="B28" s="465" t="s">
        <v>113</v>
      </c>
      <c r="C28" s="429"/>
      <c r="D28" s="599"/>
      <c r="E28" s="643"/>
      <c r="F28" s="599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</row>
    <row r="29" spans="2:18" ht="17.45" customHeight="1" x14ac:dyDescent="0.25">
      <c r="B29" s="600" t="s">
        <v>28</v>
      </c>
      <c r="C29" s="601"/>
      <c r="D29" s="602">
        <f>D26*$D$13</f>
        <v>0</v>
      </c>
      <c r="E29" s="602">
        <f>E26*$D$13</f>
        <v>0</v>
      </c>
      <c r="F29" s="602">
        <f t="shared" ref="F29:R29" si="5">F26*$D$13</f>
        <v>0</v>
      </c>
      <c r="G29" s="602">
        <f t="shared" si="5"/>
        <v>0</v>
      </c>
      <c r="H29" s="602">
        <f t="shared" si="5"/>
        <v>0</v>
      </c>
      <c r="I29" s="602">
        <f t="shared" si="5"/>
        <v>0</v>
      </c>
      <c r="J29" s="602">
        <f t="shared" si="5"/>
        <v>0</v>
      </c>
      <c r="K29" s="602">
        <f t="shared" si="5"/>
        <v>0</v>
      </c>
      <c r="L29" s="602">
        <f t="shared" si="5"/>
        <v>0</v>
      </c>
      <c r="M29" s="602">
        <f t="shared" si="5"/>
        <v>0</v>
      </c>
      <c r="N29" s="602">
        <f t="shared" si="5"/>
        <v>0</v>
      </c>
      <c r="O29" s="602">
        <f t="shared" si="5"/>
        <v>0</v>
      </c>
      <c r="P29" s="602">
        <f t="shared" si="5"/>
        <v>0</v>
      </c>
      <c r="Q29" s="602">
        <f t="shared" si="5"/>
        <v>0</v>
      </c>
      <c r="R29" s="603">
        <f t="shared" si="5"/>
        <v>0</v>
      </c>
    </row>
    <row r="30" spans="2:18" ht="17.45" customHeight="1" x14ac:dyDescent="0.25">
      <c r="B30" s="444" t="s">
        <v>29</v>
      </c>
      <c r="C30" s="67"/>
      <c r="D30" s="644">
        <f>'F-7. Operating Proforma'!D29</f>
        <v>0</v>
      </c>
      <c r="E30" s="114">
        <f>D30*(1+$D$9)</f>
        <v>0</v>
      </c>
      <c r="F30" s="114">
        <f t="shared" ref="F30:R30" si="6">E30*(1+$D$9)</f>
        <v>0</v>
      </c>
      <c r="G30" s="114">
        <f t="shared" si="6"/>
        <v>0</v>
      </c>
      <c r="H30" s="114">
        <f t="shared" si="6"/>
        <v>0</v>
      </c>
      <c r="I30" s="114">
        <f t="shared" si="6"/>
        <v>0</v>
      </c>
      <c r="J30" s="114">
        <f t="shared" si="6"/>
        <v>0</v>
      </c>
      <c r="K30" s="114">
        <f t="shared" si="6"/>
        <v>0</v>
      </c>
      <c r="L30" s="114">
        <f t="shared" si="6"/>
        <v>0</v>
      </c>
      <c r="M30" s="114">
        <f t="shared" si="6"/>
        <v>0</v>
      </c>
      <c r="N30" s="114">
        <f t="shared" si="6"/>
        <v>0</v>
      </c>
      <c r="O30" s="114">
        <f t="shared" si="6"/>
        <v>0</v>
      </c>
      <c r="P30" s="114">
        <f t="shared" si="6"/>
        <v>0</v>
      </c>
      <c r="Q30" s="114">
        <f t="shared" si="6"/>
        <v>0</v>
      </c>
      <c r="R30" s="115">
        <f t="shared" si="6"/>
        <v>0</v>
      </c>
    </row>
    <row r="31" spans="2:18" ht="17.45" customHeight="1" x14ac:dyDescent="0.25">
      <c r="B31" s="444" t="s">
        <v>30</v>
      </c>
      <c r="C31" s="67"/>
      <c r="D31" s="644">
        <f>'F-7. Operating Proforma'!D30</f>
        <v>0</v>
      </c>
      <c r="E31" s="114">
        <f t="shared" ref="E31:R38" si="7">D31*(1+$D$9)</f>
        <v>0</v>
      </c>
      <c r="F31" s="114">
        <f t="shared" si="7"/>
        <v>0</v>
      </c>
      <c r="G31" s="114">
        <f t="shared" si="7"/>
        <v>0</v>
      </c>
      <c r="H31" s="114">
        <f t="shared" si="7"/>
        <v>0</v>
      </c>
      <c r="I31" s="114">
        <f t="shared" si="7"/>
        <v>0</v>
      </c>
      <c r="J31" s="114">
        <f t="shared" si="7"/>
        <v>0</v>
      </c>
      <c r="K31" s="114">
        <f t="shared" si="7"/>
        <v>0</v>
      </c>
      <c r="L31" s="114">
        <f t="shared" si="7"/>
        <v>0</v>
      </c>
      <c r="M31" s="114">
        <f t="shared" si="7"/>
        <v>0</v>
      </c>
      <c r="N31" s="114">
        <f t="shared" si="7"/>
        <v>0</v>
      </c>
      <c r="O31" s="114">
        <f t="shared" si="7"/>
        <v>0</v>
      </c>
      <c r="P31" s="114">
        <f t="shared" si="7"/>
        <v>0</v>
      </c>
      <c r="Q31" s="114">
        <f t="shared" si="7"/>
        <v>0</v>
      </c>
      <c r="R31" s="115">
        <f t="shared" si="7"/>
        <v>0</v>
      </c>
    </row>
    <row r="32" spans="2:18" ht="17.45" customHeight="1" x14ac:dyDescent="0.25">
      <c r="B32" s="470" t="s">
        <v>31</v>
      </c>
      <c r="C32" s="67"/>
      <c r="D32" s="644">
        <f>'F-7. Operating Proforma'!D31</f>
        <v>0</v>
      </c>
      <c r="E32" s="114">
        <f t="shared" si="7"/>
        <v>0</v>
      </c>
      <c r="F32" s="114">
        <f t="shared" si="7"/>
        <v>0</v>
      </c>
      <c r="G32" s="114">
        <f t="shared" si="7"/>
        <v>0</v>
      </c>
      <c r="H32" s="114">
        <f t="shared" si="7"/>
        <v>0</v>
      </c>
      <c r="I32" s="114">
        <f t="shared" si="7"/>
        <v>0</v>
      </c>
      <c r="J32" s="114">
        <f t="shared" si="7"/>
        <v>0</v>
      </c>
      <c r="K32" s="114">
        <f t="shared" si="7"/>
        <v>0</v>
      </c>
      <c r="L32" s="114">
        <f t="shared" si="7"/>
        <v>0</v>
      </c>
      <c r="M32" s="114">
        <f t="shared" si="7"/>
        <v>0</v>
      </c>
      <c r="N32" s="114">
        <f t="shared" si="7"/>
        <v>0</v>
      </c>
      <c r="O32" s="114">
        <f t="shared" si="7"/>
        <v>0</v>
      </c>
      <c r="P32" s="114">
        <f t="shared" si="7"/>
        <v>0</v>
      </c>
      <c r="Q32" s="114">
        <f t="shared" si="7"/>
        <v>0</v>
      </c>
      <c r="R32" s="115">
        <f t="shared" si="7"/>
        <v>0</v>
      </c>
    </row>
    <row r="33" spans="2:18" ht="17.45" customHeight="1" x14ac:dyDescent="0.25">
      <c r="B33" s="470" t="s">
        <v>32</v>
      </c>
      <c r="C33" s="67"/>
      <c r="D33" s="644">
        <f>'F-7. Operating Proforma'!D32</f>
        <v>0</v>
      </c>
      <c r="E33" s="114">
        <f t="shared" si="7"/>
        <v>0</v>
      </c>
      <c r="F33" s="114">
        <f t="shared" si="7"/>
        <v>0</v>
      </c>
      <c r="G33" s="114">
        <f t="shared" si="7"/>
        <v>0</v>
      </c>
      <c r="H33" s="114">
        <f t="shared" si="7"/>
        <v>0</v>
      </c>
      <c r="I33" s="114">
        <f t="shared" si="7"/>
        <v>0</v>
      </c>
      <c r="J33" s="114">
        <f t="shared" si="7"/>
        <v>0</v>
      </c>
      <c r="K33" s="114">
        <f t="shared" si="7"/>
        <v>0</v>
      </c>
      <c r="L33" s="114">
        <f t="shared" si="7"/>
        <v>0</v>
      </c>
      <c r="M33" s="114">
        <f t="shared" si="7"/>
        <v>0</v>
      </c>
      <c r="N33" s="114">
        <f t="shared" si="7"/>
        <v>0</v>
      </c>
      <c r="O33" s="114">
        <f t="shared" si="7"/>
        <v>0</v>
      </c>
      <c r="P33" s="114">
        <f t="shared" si="7"/>
        <v>0</v>
      </c>
      <c r="Q33" s="114">
        <f t="shared" si="7"/>
        <v>0</v>
      </c>
      <c r="R33" s="115">
        <f t="shared" si="7"/>
        <v>0</v>
      </c>
    </row>
    <row r="34" spans="2:18" ht="17.45" customHeight="1" x14ac:dyDescent="0.25">
      <c r="B34" s="470" t="s">
        <v>33</v>
      </c>
      <c r="C34" s="67"/>
      <c r="D34" s="644">
        <f>'F-7. Operating Proforma'!D33</f>
        <v>0</v>
      </c>
      <c r="E34" s="114">
        <f t="shared" si="7"/>
        <v>0</v>
      </c>
      <c r="F34" s="114">
        <f t="shared" si="7"/>
        <v>0</v>
      </c>
      <c r="G34" s="114">
        <f t="shared" si="7"/>
        <v>0</v>
      </c>
      <c r="H34" s="114">
        <f t="shared" si="7"/>
        <v>0</v>
      </c>
      <c r="I34" s="114">
        <f t="shared" si="7"/>
        <v>0</v>
      </c>
      <c r="J34" s="114">
        <f t="shared" si="7"/>
        <v>0</v>
      </c>
      <c r="K34" s="114">
        <f t="shared" si="7"/>
        <v>0</v>
      </c>
      <c r="L34" s="114">
        <f t="shared" si="7"/>
        <v>0</v>
      </c>
      <c r="M34" s="114">
        <f t="shared" si="7"/>
        <v>0</v>
      </c>
      <c r="N34" s="114">
        <f t="shared" si="7"/>
        <v>0</v>
      </c>
      <c r="O34" s="114">
        <f t="shared" si="7"/>
        <v>0</v>
      </c>
      <c r="P34" s="114">
        <f t="shared" si="7"/>
        <v>0</v>
      </c>
      <c r="Q34" s="114">
        <f t="shared" si="7"/>
        <v>0</v>
      </c>
      <c r="R34" s="115">
        <f t="shared" si="7"/>
        <v>0</v>
      </c>
    </row>
    <row r="35" spans="2:18" ht="17.45" customHeight="1" x14ac:dyDescent="0.25">
      <c r="B35" s="444" t="s">
        <v>34</v>
      </c>
      <c r="C35" s="67"/>
      <c r="D35" s="644">
        <f>'F-7. Operating Proforma'!D34</f>
        <v>0</v>
      </c>
      <c r="E35" s="114">
        <f t="shared" si="7"/>
        <v>0</v>
      </c>
      <c r="F35" s="114">
        <f t="shared" si="7"/>
        <v>0</v>
      </c>
      <c r="G35" s="114">
        <f t="shared" si="7"/>
        <v>0</v>
      </c>
      <c r="H35" s="114">
        <f t="shared" si="7"/>
        <v>0</v>
      </c>
      <c r="I35" s="114">
        <f t="shared" si="7"/>
        <v>0</v>
      </c>
      <c r="J35" s="114">
        <f t="shared" si="7"/>
        <v>0</v>
      </c>
      <c r="K35" s="114">
        <f t="shared" si="7"/>
        <v>0</v>
      </c>
      <c r="L35" s="114">
        <f t="shared" si="7"/>
        <v>0</v>
      </c>
      <c r="M35" s="114">
        <f t="shared" si="7"/>
        <v>0</v>
      </c>
      <c r="N35" s="114">
        <f t="shared" si="7"/>
        <v>0</v>
      </c>
      <c r="O35" s="114">
        <f t="shared" si="7"/>
        <v>0</v>
      </c>
      <c r="P35" s="114">
        <f t="shared" si="7"/>
        <v>0</v>
      </c>
      <c r="Q35" s="114">
        <f t="shared" si="7"/>
        <v>0</v>
      </c>
      <c r="R35" s="115">
        <f t="shared" si="7"/>
        <v>0</v>
      </c>
    </row>
    <row r="36" spans="2:18" ht="17.45" customHeight="1" x14ac:dyDescent="0.25">
      <c r="B36" s="470" t="s">
        <v>35</v>
      </c>
      <c r="C36" s="67"/>
      <c r="D36" s="644">
        <f>'F-7. Operating Proforma'!D35</f>
        <v>0</v>
      </c>
      <c r="E36" s="114">
        <f t="shared" si="7"/>
        <v>0</v>
      </c>
      <c r="F36" s="114">
        <f t="shared" si="7"/>
        <v>0</v>
      </c>
      <c r="G36" s="114">
        <f t="shared" si="7"/>
        <v>0</v>
      </c>
      <c r="H36" s="114">
        <f t="shared" si="7"/>
        <v>0</v>
      </c>
      <c r="I36" s="114">
        <f t="shared" si="7"/>
        <v>0</v>
      </c>
      <c r="J36" s="114">
        <f t="shared" si="7"/>
        <v>0</v>
      </c>
      <c r="K36" s="114">
        <f t="shared" si="7"/>
        <v>0</v>
      </c>
      <c r="L36" s="114">
        <f t="shared" si="7"/>
        <v>0</v>
      </c>
      <c r="M36" s="114">
        <f t="shared" si="7"/>
        <v>0</v>
      </c>
      <c r="N36" s="460">
        <f>M36*(1+$D$9)</f>
        <v>0</v>
      </c>
      <c r="O36" s="114">
        <f t="shared" si="7"/>
        <v>0</v>
      </c>
      <c r="P36" s="114">
        <f t="shared" si="7"/>
        <v>0</v>
      </c>
      <c r="Q36" s="114">
        <f t="shared" si="7"/>
        <v>0</v>
      </c>
      <c r="R36" s="115">
        <f t="shared" si="7"/>
        <v>0</v>
      </c>
    </row>
    <row r="37" spans="2:18" ht="17.45" customHeight="1" x14ac:dyDescent="0.25">
      <c r="B37" s="444" t="s">
        <v>36</v>
      </c>
      <c r="C37" s="67"/>
      <c r="D37" s="644">
        <f>'F-7. Operating Proforma'!D36</f>
        <v>0</v>
      </c>
      <c r="E37" s="114">
        <f t="shared" si="7"/>
        <v>0</v>
      </c>
      <c r="F37" s="114">
        <f t="shared" si="7"/>
        <v>0</v>
      </c>
      <c r="G37" s="114">
        <f t="shared" si="7"/>
        <v>0</v>
      </c>
      <c r="H37" s="114">
        <f t="shared" si="7"/>
        <v>0</v>
      </c>
      <c r="I37" s="114">
        <f t="shared" si="7"/>
        <v>0</v>
      </c>
      <c r="J37" s="114">
        <f t="shared" si="7"/>
        <v>0</v>
      </c>
      <c r="K37" s="114">
        <f t="shared" si="7"/>
        <v>0</v>
      </c>
      <c r="L37" s="114">
        <f t="shared" si="7"/>
        <v>0</v>
      </c>
      <c r="M37" s="114">
        <f t="shared" si="7"/>
        <v>0</v>
      </c>
      <c r="N37" s="114">
        <f>M37*(1+$D$9)</f>
        <v>0</v>
      </c>
      <c r="O37" s="114">
        <f t="shared" si="7"/>
        <v>0</v>
      </c>
      <c r="P37" s="114">
        <f t="shared" si="7"/>
        <v>0</v>
      </c>
      <c r="Q37" s="114">
        <f t="shared" si="7"/>
        <v>0</v>
      </c>
      <c r="R37" s="115">
        <f t="shared" si="7"/>
        <v>0</v>
      </c>
    </row>
    <row r="38" spans="2:18" ht="17.45" customHeight="1" x14ac:dyDescent="0.25">
      <c r="B38" s="444" t="s">
        <v>307</v>
      </c>
      <c r="C38" s="67"/>
      <c r="D38" s="644">
        <f>'F-7. Operating Proforma'!D37</f>
        <v>0</v>
      </c>
      <c r="E38" s="460">
        <f t="shared" si="7"/>
        <v>0</v>
      </c>
      <c r="F38" s="460">
        <f t="shared" si="7"/>
        <v>0</v>
      </c>
      <c r="G38" s="460">
        <f t="shared" si="7"/>
        <v>0</v>
      </c>
      <c r="H38" s="460">
        <f t="shared" si="7"/>
        <v>0</v>
      </c>
      <c r="I38" s="460">
        <f t="shared" si="7"/>
        <v>0</v>
      </c>
      <c r="J38" s="460">
        <f t="shared" si="7"/>
        <v>0</v>
      </c>
      <c r="K38" s="460">
        <f t="shared" si="7"/>
        <v>0</v>
      </c>
      <c r="L38" s="460">
        <f t="shared" si="7"/>
        <v>0</v>
      </c>
      <c r="M38" s="460">
        <f t="shared" si="7"/>
        <v>0</v>
      </c>
      <c r="N38" s="460">
        <f>M38*(1+$D$9)</f>
        <v>0</v>
      </c>
      <c r="O38" s="460">
        <f t="shared" si="7"/>
        <v>0</v>
      </c>
      <c r="P38" s="460">
        <f t="shared" si="7"/>
        <v>0</v>
      </c>
      <c r="Q38" s="460">
        <f t="shared" si="7"/>
        <v>0</v>
      </c>
      <c r="R38" s="461">
        <f t="shared" si="7"/>
        <v>0</v>
      </c>
    </row>
    <row r="39" spans="2:18" ht="17.45" customHeight="1" thickBot="1" x14ac:dyDescent="0.3">
      <c r="B39" s="462" t="s">
        <v>37</v>
      </c>
      <c r="C39" s="434"/>
      <c r="D39" s="113">
        <f t="shared" ref="D39:R39" si="8">SUM(D29:D38)</f>
        <v>0</v>
      </c>
      <c r="E39" s="471">
        <f t="shared" si="8"/>
        <v>0</v>
      </c>
      <c r="F39" s="113">
        <f t="shared" si="8"/>
        <v>0</v>
      </c>
      <c r="G39" s="113">
        <f t="shared" si="8"/>
        <v>0</v>
      </c>
      <c r="H39" s="113">
        <f t="shared" si="8"/>
        <v>0</v>
      </c>
      <c r="I39" s="113">
        <f t="shared" si="8"/>
        <v>0</v>
      </c>
      <c r="J39" s="113">
        <f t="shared" si="8"/>
        <v>0</v>
      </c>
      <c r="K39" s="113">
        <f t="shared" si="8"/>
        <v>0</v>
      </c>
      <c r="L39" s="113">
        <f t="shared" si="8"/>
        <v>0</v>
      </c>
      <c r="M39" s="113">
        <f t="shared" si="8"/>
        <v>0</v>
      </c>
      <c r="N39" s="113">
        <f t="shared" si="8"/>
        <v>0</v>
      </c>
      <c r="O39" s="113">
        <f t="shared" si="8"/>
        <v>0</v>
      </c>
      <c r="P39" s="113">
        <f t="shared" si="8"/>
        <v>0</v>
      </c>
      <c r="Q39" s="113">
        <f t="shared" si="8"/>
        <v>0</v>
      </c>
      <c r="R39" s="129">
        <f t="shared" si="8"/>
        <v>0</v>
      </c>
    </row>
    <row r="40" spans="2:18" ht="17.45" customHeight="1" thickBot="1" x14ac:dyDescent="0.3">
      <c r="B40" s="71"/>
      <c r="C40" s="67"/>
      <c r="D40" s="473"/>
      <c r="E40" s="473"/>
      <c r="F40" s="474"/>
      <c r="G40" s="473"/>
      <c r="H40" s="473"/>
      <c r="I40" s="473"/>
      <c r="J40" s="473"/>
      <c r="K40" s="473"/>
      <c r="L40" s="473"/>
      <c r="M40" s="473"/>
      <c r="N40" s="473"/>
      <c r="O40" s="473"/>
      <c r="P40" s="473"/>
      <c r="Q40" s="473"/>
      <c r="R40" s="473"/>
    </row>
    <row r="41" spans="2:18" ht="17.45" customHeight="1" thickBot="1" x14ac:dyDescent="0.3">
      <c r="B41" s="788" t="s">
        <v>38</v>
      </c>
      <c r="C41" s="789"/>
      <c r="D41" s="476"/>
      <c r="E41" s="476"/>
      <c r="F41" s="477"/>
      <c r="G41" s="476"/>
      <c r="H41" s="476"/>
      <c r="I41" s="476"/>
      <c r="J41" s="476"/>
      <c r="K41" s="476"/>
      <c r="L41" s="476"/>
      <c r="M41" s="476"/>
      <c r="N41" s="476"/>
      <c r="O41" s="476"/>
      <c r="P41" s="476"/>
      <c r="Q41" s="476"/>
      <c r="R41" s="476"/>
    </row>
    <row r="42" spans="2:18" ht="32.25" customHeight="1" thickBot="1" x14ac:dyDescent="0.3">
      <c r="B42" s="645"/>
      <c r="C42" s="646"/>
      <c r="D42" s="596">
        <f t="shared" ref="D42:R42" si="9">+D26-D39</f>
        <v>0</v>
      </c>
      <c r="E42" s="596">
        <f t="shared" si="9"/>
        <v>0</v>
      </c>
      <c r="F42" s="597">
        <f t="shared" si="9"/>
        <v>0</v>
      </c>
      <c r="G42" s="596">
        <f t="shared" si="9"/>
        <v>0</v>
      </c>
      <c r="H42" s="596">
        <f t="shared" si="9"/>
        <v>0</v>
      </c>
      <c r="I42" s="596">
        <f t="shared" si="9"/>
        <v>0</v>
      </c>
      <c r="J42" s="596">
        <f t="shared" si="9"/>
        <v>0</v>
      </c>
      <c r="K42" s="596">
        <f t="shared" si="9"/>
        <v>0</v>
      </c>
      <c r="L42" s="596">
        <f t="shared" si="9"/>
        <v>0</v>
      </c>
      <c r="M42" s="596">
        <f t="shared" si="9"/>
        <v>0</v>
      </c>
      <c r="N42" s="596">
        <f t="shared" si="9"/>
        <v>0</v>
      </c>
      <c r="O42" s="596">
        <f t="shared" si="9"/>
        <v>0</v>
      </c>
      <c r="P42" s="596">
        <f t="shared" si="9"/>
        <v>0</v>
      </c>
      <c r="Q42" s="596">
        <f t="shared" si="9"/>
        <v>0</v>
      </c>
      <c r="R42" s="598">
        <f t="shared" si="9"/>
        <v>0</v>
      </c>
    </row>
    <row r="43" spans="2:18" ht="17.45" customHeight="1" thickBot="1" x14ac:dyDescent="0.3">
      <c r="B43" s="71"/>
      <c r="C43" s="67"/>
      <c r="D43" s="473"/>
      <c r="E43" s="473"/>
      <c r="F43" s="474"/>
      <c r="G43" s="473"/>
      <c r="H43" s="473"/>
      <c r="I43" s="473"/>
      <c r="J43" s="473"/>
      <c r="K43" s="473"/>
      <c r="L43" s="473"/>
      <c r="M43" s="473"/>
      <c r="N43" s="473"/>
      <c r="O43" s="473"/>
      <c r="P43" s="473"/>
      <c r="Q43" s="473"/>
      <c r="R43" s="473"/>
    </row>
    <row r="44" spans="2:18" ht="17.45" customHeight="1" x14ac:dyDescent="0.25">
      <c r="B44" s="484" t="s">
        <v>80</v>
      </c>
      <c r="C44" s="485"/>
      <c r="D44" s="486">
        <f>SUM('F-6. Interest'!J22:J24)</f>
        <v>0</v>
      </c>
      <c r="E44" s="116">
        <f>D44</f>
        <v>0</v>
      </c>
      <c r="F44" s="117">
        <f>E44</f>
        <v>0</v>
      </c>
      <c r="G44" s="117">
        <f>F44</f>
        <v>0</v>
      </c>
      <c r="H44" s="117">
        <f>G44</f>
        <v>0</v>
      </c>
      <c r="I44" s="117">
        <f>H44</f>
        <v>0</v>
      </c>
      <c r="J44" s="117">
        <f t="shared" ref="J44:R44" si="10">I44</f>
        <v>0</v>
      </c>
      <c r="K44" s="117">
        <f t="shared" si="10"/>
        <v>0</v>
      </c>
      <c r="L44" s="117">
        <f t="shared" si="10"/>
        <v>0</v>
      </c>
      <c r="M44" s="117">
        <f t="shared" si="10"/>
        <v>0</v>
      </c>
      <c r="N44" s="117">
        <f t="shared" si="10"/>
        <v>0</v>
      </c>
      <c r="O44" s="117">
        <f t="shared" si="10"/>
        <v>0</v>
      </c>
      <c r="P44" s="117">
        <f t="shared" si="10"/>
        <v>0</v>
      </c>
      <c r="Q44" s="117">
        <f t="shared" si="10"/>
        <v>0</v>
      </c>
      <c r="R44" s="118">
        <f t="shared" si="10"/>
        <v>0</v>
      </c>
    </row>
    <row r="45" spans="2:18" ht="17.45" customHeight="1" x14ac:dyDescent="0.25">
      <c r="B45" s="487" t="s">
        <v>39</v>
      </c>
      <c r="C45" s="67"/>
      <c r="D45" s="123">
        <f t="shared" ref="D45:R45" si="11">D42-D44</f>
        <v>0</v>
      </c>
      <c r="E45" s="488">
        <f t="shared" si="11"/>
        <v>0</v>
      </c>
      <c r="F45" s="488">
        <f t="shared" si="11"/>
        <v>0</v>
      </c>
      <c r="G45" s="488">
        <f t="shared" si="11"/>
        <v>0</v>
      </c>
      <c r="H45" s="488">
        <f t="shared" si="11"/>
        <v>0</v>
      </c>
      <c r="I45" s="488">
        <f t="shared" si="11"/>
        <v>0</v>
      </c>
      <c r="J45" s="488">
        <f t="shared" si="11"/>
        <v>0</v>
      </c>
      <c r="K45" s="488">
        <f t="shared" si="11"/>
        <v>0</v>
      </c>
      <c r="L45" s="488">
        <f t="shared" si="11"/>
        <v>0</v>
      </c>
      <c r="M45" s="488">
        <f t="shared" si="11"/>
        <v>0</v>
      </c>
      <c r="N45" s="488">
        <f t="shared" si="11"/>
        <v>0</v>
      </c>
      <c r="O45" s="488">
        <f t="shared" si="11"/>
        <v>0</v>
      </c>
      <c r="P45" s="488">
        <f t="shared" si="11"/>
        <v>0</v>
      </c>
      <c r="Q45" s="488">
        <f t="shared" si="11"/>
        <v>0</v>
      </c>
      <c r="R45" s="489">
        <f t="shared" si="11"/>
        <v>0</v>
      </c>
    </row>
    <row r="46" spans="2:18" ht="42" customHeight="1" x14ac:dyDescent="0.25">
      <c r="B46" s="490" t="s">
        <v>40</v>
      </c>
      <c r="C46" s="491"/>
      <c r="D46" s="492" t="str">
        <f>IFERROR(D42/D44,"")</f>
        <v/>
      </c>
      <c r="E46" s="492" t="str">
        <f t="shared" ref="E46:R46" si="12">IFERROR(E42/E44,"")</f>
        <v/>
      </c>
      <c r="F46" s="492" t="str">
        <f t="shared" si="12"/>
        <v/>
      </c>
      <c r="G46" s="492" t="str">
        <f t="shared" si="12"/>
        <v/>
      </c>
      <c r="H46" s="492" t="str">
        <f t="shared" si="12"/>
        <v/>
      </c>
      <c r="I46" s="492" t="str">
        <f t="shared" si="12"/>
        <v/>
      </c>
      <c r="J46" s="492" t="str">
        <f t="shared" si="12"/>
        <v/>
      </c>
      <c r="K46" s="492" t="str">
        <f t="shared" si="12"/>
        <v/>
      </c>
      <c r="L46" s="492" t="str">
        <f t="shared" si="12"/>
        <v/>
      </c>
      <c r="M46" s="492" t="str">
        <f t="shared" si="12"/>
        <v/>
      </c>
      <c r="N46" s="492" t="str">
        <f t="shared" si="12"/>
        <v/>
      </c>
      <c r="O46" s="492" t="str">
        <f t="shared" si="12"/>
        <v/>
      </c>
      <c r="P46" s="492" t="str">
        <f t="shared" si="12"/>
        <v/>
      </c>
      <c r="Q46" s="492" t="str">
        <f t="shared" si="12"/>
        <v/>
      </c>
      <c r="R46" s="647" t="str">
        <f t="shared" si="12"/>
        <v/>
      </c>
    </row>
    <row r="47" spans="2:18" ht="17.25" customHeight="1" x14ac:dyDescent="0.25">
      <c r="B47" s="493" t="s">
        <v>41</v>
      </c>
      <c r="C47" s="67"/>
      <c r="D47" s="648">
        <f>'F-7. Operating Proforma'!D46</f>
        <v>0</v>
      </c>
      <c r="E47" s="119">
        <f t="shared" ref="E47:R47" si="13">+D47*(1+$D$6)</f>
        <v>0</v>
      </c>
      <c r="F47" s="494">
        <f t="shared" si="13"/>
        <v>0</v>
      </c>
      <c r="G47" s="494">
        <f t="shared" si="13"/>
        <v>0</v>
      </c>
      <c r="H47" s="494">
        <f t="shared" si="13"/>
        <v>0</v>
      </c>
      <c r="I47" s="494">
        <f t="shared" si="13"/>
        <v>0</v>
      </c>
      <c r="J47" s="494">
        <f t="shared" si="13"/>
        <v>0</v>
      </c>
      <c r="K47" s="494">
        <f t="shared" si="13"/>
        <v>0</v>
      </c>
      <c r="L47" s="494">
        <f t="shared" si="13"/>
        <v>0</v>
      </c>
      <c r="M47" s="494">
        <f t="shared" si="13"/>
        <v>0</v>
      </c>
      <c r="N47" s="494">
        <f t="shared" si="13"/>
        <v>0</v>
      </c>
      <c r="O47" s="494">
        <f t="shared" si="13"/>
        <v>0</v>
      </c>
      <c r="P47" s="494">
        <f t="shared" si="13"/>
        <v>0</v>
      </c>
      <c r="Q47" s="494">
        <f t="shared" si="13"/>
        <v>0</v>
      </c>
      <c r="R47" s="495">
        <f t="shared" si="13"/>
        <v>0</v>
      </c>
    </row>
    <row r="48" spans="2:18" ht="17.45" customHeight="1" x14ac:dyDescent="0.25">
      <c r="B48" s="493" t="s">
        <v>42</v>
      </c>
      <c r="C48" s="67"/>
      <c r="D48" s="496">
        <f t="shared" ref="D48:R48" si="14">+D45-D47</f>
        <v>0</v>
      </c>
      <c r="E48" s="497">
        <f t="shared" si="14"/>
        <v>0</v>
      </c>
      <c r="F48" s="497">
        <f t="shared" si="14"/>
        <v>0</v>
      </c>
      <c r="G48" s="497">
        <f t="shared" si="14"/>
        <v>0</v>
      </c>
      <c r="H48" s="497">
        <f t="shared" si="14"/>
        <v>0</v>
      </c>
      <c r="I48" s="497">
        <f t="shared" si="14"/>
        <v>0</v>
      </c>
      <c r="J48" s="497">
        <f t="shared" si="14"/>
        <v>0</v>
      </c>
      <c r="K48" s="497">
        <f t="shared" si="14"/>
        <v>0</v>
      </c>
      <c r="L48" s="497">
        <f t="shared" si="14"/>
        <v>0</v>
      </c>
      <c r="M48" s="497">
        <f t="shared" si="14"/>
        <v>0</v>
      </c>
      <c r="N48" s="497">
        <f t="shared" si="14"/>
        <v>0</v>
      </c>
      <c r="O48" s="497">
        <f t="shared" si="14"/>
        <v>0</v>
      </c>
      <c r="P48" s="497">
        <f t="shared" si="14"/>
        <v>0</v>
      </c>
      <c r="Q48" s="497">
        <f t="shared" si="14"/>
        <v>0</v>
      </c>
      <c r="R48" s="498">
        <f t="shared" si="14"/>
        <v>0</v>
      </c>
    </row>
    <row r="49" spans="1:20" ht="17.45" customHeight="1" x14ac:dyDescent="0.25">
      <c r="B49" s="493" t="s">
        <v>43</v>
      </c>
      <c r="C49" s="67"/>
      <c r="D49" s="649">
        <f>'F-7. Operating Proforma'!D48</f>
        <v>0</v>
      </c>
      <c r="E49" s="120">
        <f>D49*(1+$D$9)</f>
        <v>0</v>
      </c>
      <c r="F49" s="121">
        <f t="shared" ref="F49:R49" si="15">E49*(1+$D$9)</f>
        <v>0</v>
      </c>
      <c r="G49" s="121">
        <f t="shared" si="15"/>
        <v>0</v>
      </c>
      <c r="H49" s="121">
        <f t="shared" si="15"/>
        <v>0</v>
      </c>
      <c r="I49" s="121">
        <f t="shared" si="15"/>
        <v>0</v>
      </c>
      <c r="J49" s="121">
        <f t="shared" si="15"/>
        <v>0</v>
      </c>
      <c r="K49" s="121">
        <f t="shared" si="15"/>
        <v>0</v>
      </c>
      <c r="L49" s="121">
        <f t="shared" si="15"/>
        <v>0</v>
      </c>
      <c r="M49" s="121">
        <f t="shared" si="15"/>
        <v>0</v>
      </c>
      <c r="N49" s="121">
        <f t="shared" si="15"/>
        <v>0</v>
      </c>
      <c r="O49" s="121">
        <f t="shared" si="15"/>
        <v>0</v>
      </c>
      <c r="P49" s="121">
        <f t="shared" si="15"/>
        <v>0</v>
      </c>
      <c r="Q49" s="121">
        <f t="shared" si="15"/>
        <v>0</v>
      </c>
      <c r="R49" s="122">
        <f t="shared" si="15"/>
        <v>0</v>
      </c>
    </row>
    <row r="50" spans="1:20" ht="17.45" customHeight="1" thickBot="1" x14ac:dyDescent="0.3">
      <c r="B50" s="499" t="s">
        <v>44</v>
      </c>
      <c r="C50" s="434"/>
      <c r="D50" s="500">
        <f t="shared" ref="D50:R50" si="16">D48-D49</f>
        <v>0</v>
      </c>
      <c r="E50" s="501">
        <f t="shared" si="16"/>
        <v>0</v>
      </c>
      <c r="F50" s="502">
        <f t="shared" si="16"/>
        <v>0</v>
      </c>
      <c r="G50" s="502">
        <f t="shared" si="16"/>
        <v>0</v>
      </c>
      <c r="H50" s="502">
        <f t="shared" si="16"/>
        <v>0</v>
      </c>
      <c r="I50" s="502">
        <f t="shared" si="16"/>
        <v>0</v>
      </c>
      <c r="J50" s="502">
        <f t="shared" si="16"/>
        <v>0</v>
      </c>
      <c r="K50" s="502">
        <f t="shared" si="16"/>
        <v>0</v>
      </c>
      <c r="L50" s="502">
        <f t="shared" si="16"/>
        <v>0</v>
      </c>
      <c r="M50" s="502">
        <f t="shared" si="16"/>
        <v>0</v>
      </c>
      <c r="N50" s="502">
        <f t="shared" si="16"/>
        <v>0</v>
      </c>
      <c r="O50" s="502">
        <f t="shared" si="16"/>
        <v>0</v>
      </c>
      <c r="P50" s="502">
        <f t="shared" si="16"/>
        <v>0</v>
      </c>
      <c r="Q50" s="502">
        <f t="shared" si="16"/>
        <v>0</v>
      </c>
      <c r="R50" s="503">
        <f t="shared" si="16"/>
        <v>0</v>
      </c>
    </row>
    <row r="51" spans="1:20" x14ac:dyDescent="0.25">
      <c r="P51" s="504"/>
    </row>
    <row r="53" spans="1:20" ht="16.5" thickBot="1" x14ac:dyDescent="0.3"/>
    <row r="54" spans="1:20" x14ac:dyDescent="0.25">
      <c r="B54" s="790" t="s">
        <v>408</v>
      </c>
      <c r="C54" s="791"/>
      <c r="D54" s="791"/>
      <c r="E54" s="791"/>
      <c r="F54" s="792"/>
    </row>
    <row r="55" spans="1:20" x14ac:dyDescent="0.25">
      <c r="B55" s="779" t="str">
        <f>IF('F-7. Operating Proforma'!B54=0,"",'F-7. Operating Proforma'!B54)</f>
        <v/>
      </c>
      <c r="C55" s="780"/>
      <c r="D55" s="780"/>
      <c r="E55" s="780"/>
      <c r="F55" s="781"/>
    </row>
    <row r="56" spans="1:20" x14ac:dyDescent="0.25">
      <c r="B56" s="782"/>
      <c r="C56" s="783"/>
      <c r="D56" s="783"/>
      <c r="E56" s="783"/>
      <c r="F56" s="784"/>
    </row>
    <row r="57" spans="1:20" ht="16.5" thickBot="1" x14ac:dyDescent="0.3">
      <c r="B57" s="785"/>
      <c r="C57" s="786"/>
      <c r="D57" s="786"/>
      <c r="E57" s="786"/>
      <c r="F57" s="787"/>
    </row>
    <row r="58" spans="1:20" x14ac:dyDescent="0.25">
      <c r="B58" s="650"/>
      <c r="C58" s="650"/>
      <c r="D58" s="650"/>
      <c r="E58" s="650"/>
      <c r="F58" s="650"/>
    </row>
    <row r="60" spans="1:20" ht="18.75" x14ac:dyDescent="0.3">
      <c r="A60" s="428" t="s">
        <v>320</v>
      </c>
      <c r="B60" s="349"/>
      <c r="C60" s="401"/>
      <c r="F60" s="67"/>
      <c r="G60" s="67"/>
      <c r="H60" s="67"/>
      <c r="I60" s="67"/>
      <c r="J60" s="67"/>
      <c r="K60" s="67"/>
      <c r="T60" s="427"/>
    </row>
    <row r="61" spans="1:20" ht="16.5" thickBot="1" x14ac:dyDescent="0.3">
      <c r="F61" s="67"/>
      <c r="G61" s="67"/>
      <c r="H61" s="67"/>
      <c r="I61" s="67"/>
      <c r="J61" s="67"/>
      <c r="K61" s="67"/>
    </row>
    <row r="62" spans="1:20" ht="18" customHeight="1" x14ac:dyDescent="0.25">
      <c r="B62" s="513" t="s">
        <v>322</v>
      </c>
      <c r="C62" s="505"/>
      <c r="D62" s="506"/>
      <c r="E62" s="67"/>
      <c r="F62" s="67"/>
      <c r="G62" s="67"/>
      <c r="H62" s="67"/>
      <c r="I62" s="67"/>
      <c r="J62" s="67"/>
      <c r="K62" s="67"/>
      <c r="L62" s="430"/>
      <c r="M62" s="430"/>
      <c r="N62" s="430"/>
      <c r="O62" s="67"/>
      <c r="P62" s="67"/>
      <c r="Q62" s="67"/>
      <c r="R62" s="67"/>
    </row>
    <row r="63" spans="1:20" ht="17.25" customHeight="1" x14ac:dyDescent="0.25">
      <c r="B63" s="431" t="s">
        <v>14</v>
      </c>
      <c r="C63" s="67"/>
      <c r="D63" s="632">
        <f>D6</f>
        <v>0</v>
      </c>
      <c r="E63" s="67"/>
      <c r="F63" s="67"/>
      <c r="G63" s="67"/>
      <c r="H63" s="67"/>
      <c r="I63" s="67"/>
      <c r="J63" s="67"/>
      <c r="K63" s="67"/>
      <c r="L63" s="430"/>
      <c r="M63" s="430"/>
      <c r="N63" s="430"/>
      <c r="O63" s="67"/>
      <c r="P63" s="67"/>
      <c r="Q63" s="67"/>
      <c r="R63" s="67"/>
    </row>
    <row r="64" spans="1:20" ht="17.25" customHeight="1" x14ac:dyDescent="0.25">
      <c r="B64" s="431" t="s">
        <v>22</v>
      </c>
      <c r="C64" s="67"/>
      <c r="D64" s="632">
        <f t="shared" ref="D64:D66" si="17">D7</f>
        <v>0</v>
      </c>
      <c r="E64" s="67"/>
      <c r="F64" s="67"/>
      <c r="G64" s="67"/>
      <c r="H64" s="67"/>
      <c r="I64" s="67"/>
      <c r="J64" s="67"/>
      <c r="K64" s="67"/>
      <c r="L64" s="430"/>
      <c r="M64" s="430"/>
      <c r="N64" s="430"/>
      <c r="O64" s="67"/>
      <c r="P64" s="67"/>
      <c r="Q64" s="67"/>
      <c r="R64" s="67"/>
    </row>
    <row r="65" spans="1:18" ht="17.25" customHeight="1" x14ac:dyDescent="0.25">
      <c r="B65" s="431" t="s">
        <v>23</v>
      </c>
      <c r="C65" s="67"/>
      <c r="D65" s="632">
        <f t="shared" si="17"/>
        <v>0</v>
      </c>
      <c r="E65" s="67"/>
      <c r="F65" s="67"/>
      <c r="G65" s="67"/>
      <c r="H65" s="67"/>
      <c r="I65" s="67"/>
      <c r="J65" s="67"/>
      <c r="K65" s="67"/>
      <c r="L65" s="430"/>
      <c r="M65" s="430"/>
      <c r="N65" s="430"/>
      <c r="O65" s="67"/>
      <c r="P65" s="67"/>
      <c r="Q65" s="67"/>
      <c r="R65" s="67"/>
    </row>
    <row r="66" spans="1:18" ht="17.25" customHeight="1" thickBot="1" x14ac:dyDescent="0.3">
      <c r="B66" s="433" t="s">
        <v>24</v>
      </c>
      <c r="C66" s="434"/>
      <c r="D66" s="632">
        <f t="shared" si="17"/>
        <v>0</v>
      </c>
      <c r="E66" s="67"/>
      <c r="F66" s="67"/>
      <c r="G66" s="67"/>
      <c r="H66" s="67"/>
      <c r="I66" s="67"/>
      <c r="J66" s="67"/>
      <c r="K66" s="67"/>
      <c r="L66" s="430"/>
      <c r="M66" s="430"/>
      <c r="N66" s="430"/>
      <c r="O66" s="67"/>
      <c r="P66" s="67"/>
      <c r="Q66" s="67"/>
      <c r="R66" s="67"/>
    </row>
    <row r="67" spans="1:18" ht="17.25" customHeight="1" thickBot="1" x14ac:dyDescent="0.3">
      <c r="B67" s="507"/>
      <c r="C67" s="67"/>
      <c r="D67" s="634"/>
      <c r="E67" s="67"/>
      <c r="F67" s="67"/>
      <c r="G67" s="67"/>
      <c r="H67" s="430"/>
      <c r="I67" s="430"/>
      <c r="J67" s="430"/>
      <c r="K67" s="430"/>
      <c r="L67" s="430"/>
      <c r="M67" s="430"/>
      <c r="N67" s="430"/>
      <c r="O67" s="67"/>
      <c r="P67" s="67"/>
      <c r="Q67" s="67"/>
      <c r="R67" s="67"/>
    </row>
    <row r="68" spans="1:18" ht="18" customHeight="1" x14ac:dyDescent="0.25">
      <c r="B68" s="513" t="s">
        <v>321</v>
      </c>
      <c r="C68" s="509"/>
      <c r="D68" s="635"/>
      <c r="E68" s="67"/>
      <c r="F68" s="67"/>
      <c r="G68" s="67"/>
      <c r="H68" s="430"/>
      <c r="I68" s="430"/>
      <c r="J68" s="430"/>
      <c r="K68" s="430"/>
      <c r="L68" s="430"/>
      <c r="M68" s="430"/>
      <c r="N68" s="430"/>
      <c r="O68" s="67"/>
      <c r="P68" s="67"/>
      <c r="Q68" s="67"/>
      <c r="R68" s="67"/>
    </row>
    <row r="69" spans="1:18" ht="17.25" customHeight="1" x14ac:dyDescent="0.25">
      <c r="B69" s="431" t="s">
        <v>323</v>
      </c>
      <c r="C69" s="67"/>
      <c r="D69" s="632">
        <f>D12</f>
        <v>0</v>
      </c>
      <c r="E69" s="432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</row>
    <row r="70" spans="1:18" ht="17.25" customHeight="1" thickBot="1" x14ac:dyDescent="0.3">
      <c r="B70" s="433" t="s">
        <v>25</v>
      </c>
      <c r="C70" s="434"/>
      <c r="D70" s="632">
        <f>D13</f>
        <v>0</v>
      </c>
      <c r="E70" s="432"/>
      <c r="F70" s="67"/>
      <c r="G70" s="67"/>
      <c r="H70" s="435"/>
      <c r="I70" s="67"/>
      <c r="J70" s="436"/>
      <c r="K70" s="437"/>
      <c r="L70" s="438"/>
      <c r="M70" s="438"/>
      <c r="N70" s="439"/>
      <c r="O70" s="67"/>
      <c r="P70" s="67"/>
      <c r="Q70" s="67"/>
      <c r="R70" s="67"/>
    </row>
    <row r="71" spans="1:18" ht="17.25" customHeight="1" thickBot="1" x14ac:dyDescent="0.3">
      <c r="B71" s="67"/>
      <c r="C71" s="67"/>
      <c r="D71" s="67"/>
      <c r="E71" s="440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</row>
    <row r="72" spans="1:18" ht="17.25" customHeight="1" thickBot="1" x14ac:dyDescent="0.3">
      <c r="B72" s="67"/>
      <c r="C72" s="67"/>
      <c r="D72" s="636" t="s">
        <v>97</v>
      </c>
      <c r="E72" s="637" t="s">
        <v>98</v>
      </c>
      <c r="F72" s="637" t="s">
        <v>99</v>
      </c>
      <c r="G72" s="637" t="s">
        <v>100</v>
      </c>
      <c r="H72" s="637" t="s">
        <v>101</v>
      </c>
      <c r="I72" s="637" t="s">
        <v>102</v>
      </c>
      <c r="J72" s="637" t="s">
        <v>103</v>
      </c>
      <c r="K72" s="637" t="s">
        <v>104</v>
      </c>
      <c r="L72" s="637" t="s">
        <v>105</v>
      </c>
      <c r="M72" s="637" t="s">
        <v>106</v>
      </c>
      <c r="N72" s="637" t="s">
        <v>107</v>
      </c>
      <c r="O72" s="637" t="s">
        <v>108</v>
      </c>
      <c r="P72" s="637" t="s">
        <v>109</v>
      </c>
      <c r="Q72" s="637" t="s">
        <v>110</v>
      </c>
      <c r="R72" s="638" t="s">
        <v>111</v>
      </c>
    </row>
    <row r="73" spans="1:18" ht="17.25" customHeight="1" x14ac:dyDescent="0.25">
      <c r="A73" s="443"/>
      <c r="B73" s="788" t="s">
        <v>132</v>
      </c>
      <c r="C73" s="788"/>
      <c r="D73" s="466"/>
      <c r="E73" s="467"/>
      <c r="F73" s="466"/>
      <c r="G73" s="466"/>
      <c r="H73" s="466"/>
      <c r="I73" s="466"/>
      <c r="J73" s="466"/>
      <c r="K73" s="466"/>
      <c r="L73" s="466"/>
      <c r="M73" s="466"/>
      <c r="N73" s="466"/>
      <c r="O73" s="466"/>
      <c r="P73" s="466"/>
      <c r="Q73" s="466"/>
      <c r="R73" s="466"/>
    </row>
    <row r="74" spans="1:18" ht="21" customHeight="1" x14ac:dyDescent="0.25">
      <c r="B74" s="444" t="s">
        <v>133</v>
      </c>
      <c r="C74" s="67"/>
      <c r="D74" s="460">
        <f>+R17*(1+$D$6)</f>
        <v>0</v>
      </c>
      <c r="E74" s="460">
        <f>+D74*(1+$D$6)</f>
        <v>0</v>
      </c>
      <c r="F74" s="460">
        <f t="shared" ref="F74:R75" si="18">+E74*(1+$D$6)</f>
        <v>0</v>
      </c>
      <c r="G74" s="460">
        <f t="shared" si="18"/>
        <v>0</v>
      </c>
      <c r="H74" s="460">
        <f t="shared" si="18"/>
        <v>0</v>
      </c>
      <c r="I74" s="460">
        <f t="shared" si="18"/>
        <v>0</v>
      </c>
      <c r="J74" s="460">
        <f t="shared" si="18"/>
        <v>0</v>
      </c>
      <c r="K74" s="460">
        <f t="shared" si="18"/>
        <v>0</v>
      </c>
      <c r="L74" s="460">
        <f t="shared" si="18"/>
        <v>0</v>
      </c>
      <c r="M74" s="460">
        <f t="shared" si="18"/>
        <v>0</v>
      </c>
      <c r="N74" s="460">
        <f t="shared" si="18"/>
        <v>0</v>
      </c>
      <c r="O74" s="460">
        <f t="shared" si="18"/>
        <v>0</v>
      </c>
      <c r="P74" s="460">
        <f t="shared" si="18"/>
        <v>0</v>
      </c>
      <c r="Q74" s="460">
        <f t="shared" si="18"/>
        <v>0</v>
      </c>
      <c r="R74" s="460">
        <f t="shared" si="18"/>
        <v>0</v>
      </c>
    </row>
    <row r="75" spans="1:18" ht="21" customHeight="1" x14ac:dyDescent="0.25">
      <c r="A75" s="446"/>
      <c r="B75" s="444" t="s">
        <v>134</v>
      </c>
      <c r="C75" s="447"/>
      <c r="D75" s="445">
        <f>+R18*(1+$D$6)</f>
        <v>0</v>
      </c>
      <c r="E75" s="445">
        <f>+D75*(1+$D$6)</f>
        <v>0</v>
      </c>
      <c r="F75" s="445">
        <f t="shared" si="18"/>
        <v>0</v>
      </c>
      <c r="G75" s="445">
        <f t="shared" si="18"/>
        <v>0</v>
      </c>
      <c r="H75" s="445">
        <f t="shared" si="18"/>
        <v>0</v>
      </c>
      <c r="I75" s="445">
        <f t="shared" si="18"/>
        <v>0</v>
      </c>
      <c r="J75" s="445">
        <f t="shared" si="18"/>
        <v>0</v>
      </c>
      <c r="K75" s="445">
        <f t="shared" si="18"/>
        <v>0</v>
      </c>
      <c r="L75" s="445">
        <f t="shared" si="18"/>
        <v>0</v>
      </c>
      <c r="M75" s="445">
        <f t="shared" si="18"/>
        <v>0</v>
      </c>
      <c r="N75" s="445">
        <f t="shared" si="18"/>
        <v>0</v>
      </c>
      <c r="O75" s="445">
        <f t="shared" si="18"/>
        <v>0</v>
      </c>
      <c r="P75" s="445">
        <f t="shared" si="18"/>
        <v>0</v>
      </c>
      <c r="Q75" s="445">
        <f t="shared" si="18"/>
        <v>0</v>
      </c>
      <c r="R75" s="445">
        <f t="shared" si="18"/>
        <v>0</v>
      </c>
    </row>
    <row r="76" spans="1:18" ht="21" customHeight="1" x14ac:dyDescent="0.25">
      <c r="A76" s="446"/>
      <c r="B76" s="448" t="s">
        <v>135</v>
      </c>
      <c r="C76" s="449"/>
      <c r="D76" s="445">
        <f t="shared" ref="D76:R76" si="19">-(D74+D75)*$D$12</f>
        <v>0</v>
      </c>
      <c r="E76" s="445">
        <f t="shared" si="19"/>
        <v>0</v>
      </c>
      <c r="F76" s="445">
        <f t="shared" si="19"/>
        <v>0</v>
      </c>
      <c r="G76" s="445">
        <f t="shared" si="19"/>
        <v>0</v>
      </c>
      <c r="H76" s="445">
        <f t="shared" si="19"/>
        <v>0</v>
      </c>
      <c r="I76" s="445">
        <f t="shared" si="19"/>
        <v>0</v>
      </c>
      <c r="J76" s="445">
        <f t="shared" si="19"/>
        <v>0</v>
      </c>
      <c r="K76" s="445">
        <f t="shared" si="19"/>
        <v>0</v>
      </c>
      <c r="L76" s="445">
        <f t="shared" si="19"/>
        <v>0</v>
      </c>
      <c r="M76" s="445">
        <f t="shared" si="19"/>
        <v>0</v>
      </c>
      <c r="N76" s="445">
        <f t="shared" si="19"/>
        <v>0</v>
      </c>
      <c r="O76" s="445">
        <f t="shared" si="19"/>
        <v>0</v>
      </c>
      <c r="P76" s="445">
        <f t="shared" si="19"/>
        <v>0</v>
      </c>
      <c r="Q76" s="445">
        <f t="shared" si="19"/>
        <v>0</v>
      </c>
      <c r="R76" s="445">
        <f t="shared" si="19"/>
        <v>0</v>
      </c>
    </row>
    <row r="77" spans="1:18" ht="17.25" customHeight="1" thickBot="1" x14ac:dyDescent="0.3">
      <c r="B77" s="444"/>
      <c r="C77" s="67"/>
      <c r="D77" s="450"/>
      <c r="E77" s="131"/>
      <c r="F77" s="450"/>
      <c r="G77" s="450"/>
      <c r="H77" s="450"/>
      <c r="I77" s="450"/>
      <c r="J77" s="450"/>
      <c r="K77" s="450"/>
      <c r="L77" s="450"/>
      <c r="M77" s="450"/>
      <c r="N77" s="450"/>
      <c r="O77" s="450"/>
      <c r="P77" s="450"/>
      <c r="Q77" s="450"/>
      <c r="R77" s="450"/>
    </row>
    <row r="78" spans="1:18" ht="17.25" customHeight="1" thickBot="1" x14ac:dyDescent="0.3">
      <c r="B78" s="452" t="s">
        <v>26</v>
      </c>
      <c r="C78" s="67"/>
      <c r="D78" s="132">
        <f t="shared" ref="D78:R78" si="20">+D75+D74+D76</f>
        <v>0</v>
      </c>
      <c r="E78" s="639">
        <f t="shared" si="20"/>
        <v>0</v>
      </c>
      <c r="F78" s="639">
        <f t="shared" si="20"/>
        <v>0</v>
      </c>
      <c r="G78" s="639">
        <f t="shared" si="20"/>
        <v>0</v>
      </c>
      <c r="H78" s="639">
        <f t="shared" si="20"/>
        <v>0</v>
      </c>
      <c r="I78" s="639">
        <f t="shared" si="20"/>
        <v>0</v>
      </c>
      <c r="J78" s="639">
        <f t="shared" si="20"/>
        <v>0</v>
      </c>
      <c r="K78" s="639">
        <f t="shared" si="20"/>
        <v>0</v>
      </c>
      <c r="L78" s="639">
        <f t="shared" si="20"/>
        <v>0</v>
      </c>
      <c r="M78" s="639">
        <f t="shared" si="20"/>
        <v>0</v>
      </c>
      <c r="N78" s="639">
        <f t="shared" si="20"/>
        <v>0</v>
      </c>
      <c r="O78" s="639">
        <f t="shared" si="20"/>
        <v>0</v>
      </c>
      <c r="P78" s="639">
        <f t="shared" si="20"/>
        <v>0</v>
      </c>
      <c r="Q78" s="639">
        <f t="shared" si="20"/>
        <v>0</v>
      </c>
      <c r="R78" s="640">
        <f t="shared" si="20"/>
        <v>0</v>
      </c>
    </row>
    <row r="79" spans="1:18" ht="17.25" customHeight="1" x14ac:dyDescent="0.25">
      <c r="B79" s="453"/>
      <c r="C79" s="454" t="s">
        <v>168</v>
      </c>
      <c r="D79" s="130"/>
      <c r="E79" s="131"/>
      <c r="F79" s="131"/>
      <c r="G79" s="131"/>
      <c r="H79" s="131"/>
      <c r="I79" s="131"/>
      <c r="J79" s="131"/>
      <c r="K79" s="131"/>
      <c r="L79" s="131"/>
      <c r="M79" s="432"/>
      <c r="N79" s="131"/>
      <c r="O79" s="131"/>
      <c r="P79" s="131"/>
      <c r="Q79" s="131"/>
      <c r="R79" s="131"/>
    </row>
    <row r="80" spans="1:18" ht="17.25" customHeight="1" thickBot="1" x14ac:dyDescent="0.3">
      <c r="B80" s="444"/>
      <c r="C80" s="67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</row>
    <row r="81" spans="2:18" ht="17.25" customHeight="1" x14ac:dyDescent="0.25">
      <c r="B81" s="456" t="s">
        <v>112</v>
      </c>
      <c r="C81" s="67"/>
      <c r="D81" s="486">
        <f>+R24*(1+$D$7)</f>
        <v>0</v>
      </c>
      <c r="E81" s="117">
        <f t="shared" ref="E81:R81" si="21">+D81*(1+$D$7)</f>
        <v>0</v>
      </c>
      <c r="F81" s="117">
        <f t="shared" si="21"/>
        <v>0</v>
      </c>
      <c r="G81" s="117">
        <f t="shared" si="21"/>
        <v>0</v>
      </c>
      <c r="H81" s="117">
        <f t="shared" si="21"/>
        <v>0</v>
      </c>
      <c r="I81" s="117">
        <f t="shared" si="21"/>
        <v>0</v>
      </c>
      <c r="J81" s="117">
        <f t="shared" si="21"/>
        <v>0</v>
      </c>
      <c r="K81" s="117">
        <f t="shared" si="21"/>
        <v>0</v>
      </c>
      <c r="L81" s="117">
        <f t="shared" si="21"/>
        <v>0</v>
      </c>
      <c r="M81" s="117">
        <f t="shared" si="21"/>
        <v>0</v>
      </c>
      <c r="N81" s="117">
        <f t="shared" si="21"/>
        <v>0</v>
      </c>
      <c r="O81" s="117">
        <f t="shared" si="21"/>
        <v>0</v>
      </c>
      <c r="P81" s="117">
        <f t="shared" si="21"/>
        <v>0</v>
      </c>
      <c r="Q81" s="117">
        <f t="shared" si="21"/>
        <v>0</v>
      </c>
      <c r="R81" s="118">
        <f t="shared" si="21"/>
        <v>0</v>
      </c>
    </row>
    <row r="82" spans="2:18" ht="17.25" customHeight="1" x14ac:dyDescent="0.25">
      <c r="B82" s="459" t="s">
        <v>22</v>
      </c>
      <c r="C82" s="67"/>
      <c r="D82" s="651">
        <f>+R25*(1+$D$7)</f>
        <v>0</v>
      </c>
      <c r="E82" s="114">
        <f t="shared" ref="E82:R82" si="22">+D82*(1+$D$7)</f>
        <v>0</v>
      </c>
      <c r="F82" s="114">
        <f t="shared" si="22"/>
        <v>0</v>
      </c>
      <c r="G82" s="114">
        <f t="shared" si="22"/>
        <v>0</v>
      </c>
      <c r="H82" s="114">
        <f t="shared" si="22"/>
        <v>0</v>
      </c>
      <c r="I82" s="114">
        <f t="shared" si="22"/>
        <v>0</v>
      </c>
      <c r="J82" s="114">
        <f t="shared" si="22"/>
        <v>0</v>
      </c>
      <c r="K82" s="114">
        <f t="shared" si="22"/>
        <v>0</v>
      </c>
      <c r="L82" s="114">
        <f t="shared" si="22"/>
        <v>0</v>
      </c>
      <c r="M82" s="114">
        <f t="shared" si="22"/>
        <v>0</v>
      </c>
      <c r="N82" s="114">
        <f t="shared" si="22"/>
        <v>0</v>
      </c>
      <c r="O82" s="114">
        <f t="shared" si="22"/>
        <v>0</v>
      </c>
      <c r="P82" s="114">
        <f t="shared" si="22"/>
        <v>0</v>
      </c>
      <c r="Q82" s="114">
        <f t="shared" si="22"/>
        <v>0</v>
      </c>
      <c r="R82" s="115">
        <f t="shared" si="22"/>
        <v>0</v>
      </c>
    </row>
    <row r="83" spans="2:18" ht="17.25" customHeight="1" thickBot="1" x14ac:dyDescent="0.3">
      <c r="B83" s="462" t="s">
        <v>27</v>
      </c>
      <c r="C83" s="434"/>
      <c r="D83" s="128">
        <f t="shared" ref="D83:R83" si="23">+D78+D81+D82</f>
        <v>0</v>
      </c>
      <c r="E83" s="113">
        <f t="shared" si="23"/>
        <v>0</v>
      </c>
      <c r="F83" s="113">
        <f t="shared" si="23"/>
        <v>0</v>
      </c>
      <c r="G83" s="113">
        <f t="shared" si="23"/>
        <v>0</v>
      </c>
      <c r="H83" s="113">
        <f t="shared" si="23"/>
        <v>0</v>
      </c>
      <c r="I83" s="113">
        <f t="shared" si="23"/>
        <v>0</v>
      </c>
      <c r="J83" s="113">
        <f t="shared" si="23"/>
        <v>0</v>
      </c>
      <c r="K83" s="113">
        <f t="shared" si="23"/>
        <v>0</v>
      </c>
      <c r="L83" s="113">
        <f t="shared" si="23"/>
        <v>0</v>
      </c>
      <c r="M83" s="113">
        <f t="shared" si="23"/>
        <v>0</v>
      </c>
      <c r="N83" s="113">
        <f t="shared" si="23"/>
        <v>0</v>
      </c>
      <c r="O83" s="113">
        <f t="shared" si="23"/>
        <v>0</v>
      </c>
      <c r="P83" s="113">
        <f t="shared" si="23"/>
        <v>0</v>
      </c>
      <c r="Q83" s="113">
        <f t="shared" si="23"/>
        <v>0</v>
      </c>
      <c r="R83" s="129">
        <f t="shared" si="23"/>
        <v>0</v>
      </c>
    </row>
    <row r="84" spans="2:18" ht="17.25" customHeight="1" thickBot="1" x14ac:dyDescent="0.3">
      <c r="B84" s="463"/>
      <c r="C84" s="67"/>
      <c r="D84" s="464"/>
      <c r="E84" s="464"/>
      <c r="F84" s="464"/>
      <c r="G84" s="464"/>
      <c r="H84" s="464"/>
      <c r="I84" s="464"/>
      <c r="J84" s="464"/>
      <c r="K84" s="464"/>
      <c r="L84" s="464"/>
      <c r="M84" s="464"/>
      <c r="N84" s="464"/>
      <c r="O84" s="464"/>
      <c r="P84" s="464"/>
      <c r="Q84" s="464"/>
      <c r="R84" s="464"/>
    </row>
    <row r="85" spans="2:18" ht="17.25" customHeight="1" thickBot="1" x14ac:dyDescent="0.3">
      <c r="B85" s="465" t="s">
        <v>113</v>
      </c>
      <c r="C85" s="429"/>
      <c r="D85" s="599"/>
      <c r="E85" s="643"/>
      <c r="F85" s="599"/>
      <c r="G85" s="599"/>
      <c r="H85" s="599"/>
      <c r="I85" s="599"/>
      <c r="J85" s="599"/>
      <c r="K85" s="599"/>
      <c r="L85" s="599"/>
      <c r="M85" s="599"/>
      <c r="N85" s="599"/>
      <c r="O85" s="599"/>
      <c r="P85" s="599"/>
      <c r="Q85" s="599"/>
      <c r="R85" s="599"/>
    </row>
    <row r="86" spans="2:18" ht="17.25" customHeight="1" x14ac:dyDescent="0.25">
      <c r="B86" s="600" t="s">
        <v>28</v>
      </c>
      <c r="C86" s="601"/>
      <c r="D86" s="117">
        <f t="shared" ref="D86:R86" si="24">D83*$D$13</f>
        <v>0</v>
      </c>
      <c r="E86" s="117">
        <f t="shared" si="24"/>
        <v>0</v>
      </c>
      <c r="F86" s="117">
        <f t="shared" si="24"/>
        <v>0</v>
      </c>
      <c r="G86" s="117">
        <f t="shared" si="24"/>
        <v>0</v>
      </c>
      <c r="H86" s="117">
        <f t="shared" si="24"/>
        <v>0</v>
      </c>
      <c r="I86" s="117">
        <f t="shared" si="24"/>
        <v>0</v>
      </c>
      <c r="J86" s="117">
        <f t="shared" si="24"/>
        <v>0</v>
      </c>
      <c r="K86" s="117">
        <f t="shared" si="24"/>
        <v>0</v>
      </c>
      <c r="L86" s="117">
        <f t="shared" si="24"/>
        <v>0</v>
      </c>
      <c r="M86" s="117">
        <f t="shared" si="24"/>
        <v>0</v>
      </c>
      <c r="N86" s="117">
        <f t="shared" si="24"/>
        <v>0</v>
      </c>
      <c r="O86" s="117">
        <f t="shared" si="24"/>
        <v>0</v>
      </c>
      <c r="P86" s="117">
        <f t="shared" si="24"/>
        <v>0</v>
      </c>
      <c r="Q86" s="117">
        <f t="shared" si="24"/>
        <v>0</v>
      </c>
      <c r="R86" s="118">
        <f t="shared" si="24"/>
        <v>0</v>
      </c>
    </row>
    <row r="87" spans="2:18" ht="17.25" customHeight="1" x14ac:dyDescent="0.25">
      <c r="B87" s="444" t="s">
        <v>29</v>
      </c>
      <c r="C87" s="67"/>
      <c r="D87" s="114">
        <f t="shared" ref="D87:D95" si="25">R30*(1+$D$9)</f>
        <v>0</v>
      </c>
      <c r="E87" s="114">
        <f>D87*(1+$D$9)</f>
        <v>0</v>
      </c>
      <c r="F87" s="114">
        <f>E87*(1+$D$9)</f>
        <v>0</v>
      </c>
      <c r="G87" s="114">
        <f t="shared" ref="F87:R95" si="26">F87*(1+$D$9)</f>
        <v>0</v>
      </c>
      <c r="H87" s="114">
        <f t="shared" si="26"/>
        <v>0</v>
      </c>
      <c r="I87" s="114">
        <f t="shared" si="26"/>
        <v>0</v>
      </c>
      <c r="J87" s="114">
        <f t="shared" si="26"/>
        <v>0</v>
      </c>
      <c r="K87" s="114">
        <f t="shared" si="26"/>
        <v>0</v>
      </c>
      <c r="L87" s="114">
        <f t="shared" si="26"/>
        <v>0</v>
      </c>
      <c r="M87" s="114">
        <f t="shared" si="26"/>
        <v>0</v>
      </c>
      <c r="N87" s="114">
        <f t="shared" si="26"/>
        <v>0</v>
      </c>
      <c r="O87" s="114">
        <f t="shared" si="26"/>
        <v>0</v>
      </c>
      <c r="P87" s="114">
        <f t="shared" si="26"/>
        <v>0</v>
      </c>
      <c r="Q87" s="114">
        <f t="shared" si="26"/>
        <v>0</v>
      </c>
      <c r="R87" s="115">
        <f t="shared" si="26"/>
        <v>0</v>
      </c>
    </row>
    <row r="88" spans="2:18" ht="17.25" customHeight="1" x14ac:dyDescent="0.25">
      <c r="B88" s="444" t="s">
        <v>30</v>
      </c>
      <c r="C88" s="67"/>
      <c r="D88" s="114">
        <f t="shared" si="25"/>
        <v>0</v>
      </c>
      <c r="E88" s="114">
        <f t="shared" ref="E88:E95" si="27">D88*(1+$D$9)</f>
        <v>0</v>
      </c>
      <c r="F88" s="114">
        <f t="shared" si="26"/>
        <v>0</v>
      </c>
      <c r="G88" s="114">
        <f t="shared" si="26"/>
        <v>0</v>
      </c>
      <c r="H88" s="114">
        <f t="shared" si="26"/>
        <v>0</v>
      </c>
      <c r="I88" s="114">
        <f t="shared" si="26"/>
        <v>0</v>
      </c>
      <c r="J88" s="114">
        <f t="shared" si="26"/>
        <v>0</v>
      </c>
      <c r="K88" s="114">
        <f t="shared" si="26"/>
        <v>0</v>
      </c>
      <c r="L88" s="114">
        <f t="shared" si="26"/>
        <v>0</v>
      </c>
      <c r="M88" s="114">
        <f t="shared" si="26"/>
        <v>0</v>
      </c>
      <c r="N88" s="114">
        <f t="shared" si="26"/>
        <v>0</v>
      </c>
      <c r="O88" s="114">
        <f t="shared" si="26"/>
        <v>0</v>
      </c>
      <c r="P88" s="114">
        <f t="shared" si="26"/>
        <v>0</v>
      </c>
      <c r="Q88" s="114">
        <f t="shared" si="26"/>
        <v>0</v>
      </c>
      <c r="R88" s="115">
        <f t="shared" si="26"/>
        <v>0</v>
      </c>
    </row>
    <row r="89" spans="2:18" ht="17.25" customHeight="1" x14ac:dyDescent="0.25">
      <c r="B89" s="470" t="s">
        <v>31</v>
      </c>
      <c r="C89" s="67"/>
      <c r="D89" s="114">
        <f t="shared" si="25"/>
        <v>0</v>
      </c>
      <c r="E89" s="114">
        <f t="shared" si="27"/>
        <v>0</v>
      </c>
      <c r="F89" s="114">
        <f t="shared" si="26"/>
        <v>0</v>
      </c>
      <c r="G89" s="114">
        <f t="shared" si="26"/>
        <v>0</v>
      </c>
      <c r="H89" s="114">
        <f t="shared" si="26"/>
        <v>0</v>
      </c>
      <c r="I89" s="114">
        <f t="shared" si="26"/>
        <v>0</v>
      </c>
      <c r="J89" s="114">
        <f t="shared" si="26"/>
        <v>0</v>
      </c>
      <c r="K89" s="114">
        <f t="shared" si="26"/>
        <v>0</v>
      </c>
      <c r="L89" s="114">
        <f t="shared" si="26"/>
        <v>0</v>
      </c>
      <c r="M89" s="114">
        <f t="shared" si="26"/>
        <v>0</v>
      </c>
      <c r="N89" s="114">
        <f t="shared" si="26"/>
        <v>0</v>
      </c>
      <c r="O89" s="114">
        <f t="shared" si="26"/>
        <v>0</v>
      </c>
      <c r="P89" s="114">
        <f t="shared" si="26"/>
        <v>0</v>
      </c>
      <c r="Q89" s="114">
        <f t="shared" si="26"/>
        <v>0</v>
      </c>
      <c r="R89" s="115">
        <f t="shared" si="26"/>
        <v>0</v>
      </c>
    </row>
    <row r="90" spans="2:18" ht="17.25" customHeight="1" x14ac:dyDescent="0.25">
      <c r="B90" s="470" t="s">
        <v>32</v>
      </c>
      <c r="C90" s="67"/>
      <c r="D90" s="114">
        <f t="shared" si="25"/>
        <v>0</v>
      </c>
      <c r="E90" s="114">
        <f t="shared" si="27"/>
        <v>0</v>
      </c>
      <c r="F90" s="114">
        <f t="shared" si="26"/>
        <v>0</v>
      </c>
      <c r="G90" s="114">
        <f t="shared" si="26"/>
        <v>0</v>
      </c>
      <c r="H90" s="114">
        <f t="shared" si="26"/>
        <v>0</v>
      </c>
      <c r="I90" s="114">
        <f t="shared" si="26"/>
        <v>0</v>
      </c>
      <c r="J90" s="114">
        <f t="shared" si="26"/>
        <v>0</v>
      </c>
      <c r="K90" s="114">
        <f t="shared" si="26"/>
        <v>0</v>
      </c>
      <c r="L90" s="114">
        <f t="shared" si="26"/>
        <v>0</v>
      </c>
      <c r="M90" s="114">
        <f t="shared" si="26"/>
        <v>0</v>
      </c>
      <c r="N90" s="114">
        <f t="shared" si="26"/>
        <v>0</v>
      </c>
      <c r="O90" s="114">
        <f t="shared" si="26"/>
        <v>0</v>
      </c>
      <c r="P90" s="114">
        <f t="shared" si="26"/>
        <v>0</v>
      </c>
      <c r="Q90" s="114">
        <f t="shared" si="26"/>
        <v>0</v>
      </c>
      <c r="R90" s="115">
        <f t="shared" si="26"/>
        <v>0</v>
      </c>
    </row>
    <row r="91" spans="2:18" ht="17.25" customHeight="1" x14ac:dyDescent="0.25">
      <c r="B91" s="470" t="s">
        <v>33</v>
      </c>
      <c r="C91" s="67"/>
      <c r="D91" s="114">
        <f t="shared" si="25"/>
        <v>0</v>
      </c>
      <c r="E91" s="114">
        <f t="shared" si="27"/>
        <v>0</v>
      </c>
      <c r="F91" s="114">
        <f t="shared" si="26"/>
        <v>0</v>
      </c>
      <c r="G91" s="114">
        <f t="shared" si="26"/>
        <v>0</v>
      </c>
      <c r="H91" s="114">
        <f t="shared" si="26"/>
        <v>0</v>
      </c>
      <c r="I91" s="114">
        <f t="shared" si="26"/>
        <v>0</v>
      </c>
      <c r="J91" s="114">
        <f t="shared" si="26"/>
        <v>0</v>
      </c>
      <c r="K91" s="114">
        <f t="shared" si="26"/>
        <v>0</v>
      </c>
      <c r="L91" s="114">
        <f t="shared" si="26"/>
        <v>0</v>
      </c>
      <c r="M91" s="114">
        <f t="shared" si="26"/>
        <v>0</v>
      </c>
      <c r="N91" s="114">
        <f t="shared" si="26"/>
        <v>0</v>
      </c>
      <c r="O91" s="114">
        <f t="shared" si="26"/>
        <v>0</v>
      </c>
      <c r="P91" s="114">
        <f t="shared" si="26"/>
        <v>0</v>
      </c>
      <c r="Q91" s="114">
        <f t="shared" si="26"/>
        <v>0</v>
      </c>
      <c r="R91" s="115">
        <f t="shared" si="26"/>
        <v>0</v>
      </c>
    </row>
    <row r="92" spans="2:18" ht="17.25" customHeight="1" x14ac:dyDescent="0.25">
      <c r="B92" s="444" t="s">
        <v>34</v>
      </c>
      <c r="C92" s="67"/>
      <c r="D92" s="114">
        <f t="shared" si="25"/>
        <v>0</v>
      </c>
      <c r="E92" s="114">
        <f t="shared" si="27"/>
        <v>0</v>
      </c>
      <c r="F92" s="114">
        <f t="shared" si="26"/>
        <v>0</v>
      </c>
      <c r="G92" s="114">
        <f t="shared" si="26"/>
        <v>0</v>
      </c>
      <c r="H92" s="114">
        <f t="shared" si="26"/>
        <v>0</v>
      </c>
      <c r="I92" s="114">
        <f t="shared" si="26"/>
        <v>0</v>
      </c>
      <c r="J92" s="114">
        <f t="shared" si="26"/>
        <v>0</v>
      </c>
      <c r="K92" s="114">
        <f t="shared" si="26"/>
        <v>0</v>
      </c>
      <c r="L92" s="114">
        <f t="shared" si="26"/>
        <v>0</v>
      </c>
      <c r="M92" s="114">
        <f t="shared" si="26"/>
        <v>0</v>
      </c>
      <c r="N92" s="114">
        <f t="shared" si="26"/>
        <v>0</v>
      </c>
      <c r="O92" s="114">
        <f t="shared" si="26"/>
        <v>0</v>
      </c>
      <c r="P92" s="114">
        <f t="shared" si="26"/>
        <v>0</v>
      </c>
      <c r="Q92" s="114">
        <f t="shared" si="26"/>
        <v>0</v>
      </c>
      <c r="R92" s="115">
        <f t="shared" si="26"/>
        <v>0</v>
      </c>
    </row>
    <row r="93" spans="2:18" ht="17.25" customHeight="1" x14ac:dyDescent="0.25">
      <c r="B93" s="470" t="s">
        <v>35</v>
      </c>
      <c r="C93" s="67"/>
      <c r="D93" s="114">
        <f t="shared" si="25"/>
        <v>0</v>
      </c>
      <c r="E93" s="114">
        <f t="shared" si="27"/>
        <v>0</v>
      </c>
      <c r="F93" s="114">
        <f t="shared" si="26"/>
        <v>0</v>
      </c>
      <c r="G93" s="114">
        <f t="shared" si="26"/>
        <v>0</v>
      </c>
      <c r="H93" s="114">
        <f t="shared" si="26"/>
        <v>0</v>
      </c>
      <c r="I93" s="114">
        <f t="shared" si="26"/>
        <v>0</v>
      </c>
      <c r="J93" s="114">
        <f t="shared" si="26"/>
        <v>0</v>
      </c>
      <c r="K93" s="114">
        <f t="shared" si="26"/>
        <v>0</v>
      </c>
      <c r="L93" s="114">
        <f t="shared" si="26"/>
        <v>0</v>
      </c>
      <c r="M93" s="114">
        <f t="shared" si="26"/>
        <v>0</v>
      </c>
      <c r="N93" s="114">
        <f t="shared" si="26"/>
        <v>0</v>
      </c>
      <c r="O93" s="114">
        <f t="shared" si="26"/>
        <v>0</v>
      </c>
      <c r="P93" s="114">
        <f t="shared" si="26"/>
        <v>0</v>
      </c>
      <c r="Q93" s="114">
        <f t="shared" si="26"/>
        <v>0</v>
      </c>
      <c r="R93" s="115">
        <f t="shared" si="26"/>
        <v>0</v>
      </c>
    </row>
    <row r="94" spans="2:18" ht="17.25" customHeight="1" x14ac:dyDescent="0.25">
      <c r="B94" s="444" t="s">
        <v>36</v>
      </c>
      <c r="C94" s="67"/>
      <c r="D94" s="114">
        <f t="shared" si="25"/>
        <v>0</v>
      </c>
      <c r="E94" s="114">
        <f t="shared" si="27"/>
        <v>0</v>
      </c>
      <c r="F94" s="114">
        <f t="shared" si="26"/>
        <v>0</v>
      </c>
      <c r="G94" s="114">
        <f t="shared" si="26"/>
        <v>0</v>
      </c>
      <c r="H94" s="114">
        <f t="shared" si="26"/>
        <v>0</v>
      </c>
      <c r="I94" s="114">
        <f t="shared" si="26"/>
        <v>0</v>
      </c>
      <c r="J94" s="114">
        <f t="shared" si="26"/>
        <v>0</v>
      </c>
      <c r="K94" s="114">
        <f t="shared" si="26"/>
        <v>0</v>
      </c>
      <c r="L94" s="114">
        <f t="shared" si="26"/>
        <v>0</v>
      </c>
      <c r="M94" s="114">
        <f t="shared" si="26"/>
        <v>0</v>
      </c>
      <c r="N94" s="114">
        <f t="shared" si="26"/>
        <v>0</v>
      </c>
      <c r="O94" s="114">
        <f t="shared" si="26"/>
        <v>0</v>
      </c>
      <c r="P94" s="114">
        <f t="shared" si="26"/>
        <v>0</v>
      </c>
      <c r="Q94" s="114">
        <f t="shared" si="26"/>
        <v>0</v>
      </c>
      <c r="R94" s="115">
        <f t="shared" si="26"/>
        <v>0</v>
      </c>
    </row>
    <row r="95" spans="2:18" ht="17.25" customHeight="1" x14ac:dyDescent="0.25">
      <c r="B95" s="444" t="s">
        <v>307</v>
      </c>
      <c r="C95" s="67"/>
      <c r="D95" s="114">
        <f t="shared" si="25"/>
        <v>0</v>
      </c>
      <c r="E95" s="114">
        <f t="shared" si="27"/>
        <v>0</v>
      </c>
      <c r="F95" s="114">
        <f t="shared" si="26"/>
        <v>0</v>
      </c>
      <c r="G95" s="114">
        <f t="shared" si="26"/>
        <v>0</v>
      </c>
      <c r="H95" s="114">
        <f t="shared" si="26"/>
        <v>0</v>
      </c>
      <c r="I95" s="114">
        <f t="shared" si="26"/>
        <v>0</v>
      </c>
      <c r="J95" s="114">
        <f t="shared" si="26"/>
        <v>0</v>
      </c>
      <c r="K95" s="114">
        <f t="shared" si="26"/>
        <v>0</v>
      </c>
      <c r="L95" s="114">
        <f t="shared" si="26"/>
        <v>0</v>
      </c>
      <c r="M95" s="114">
        <f t="shared" si="26"/>
        <v>0</v>
      </c>
      <c r="N95" s="114">
        <f t="shared" si="26"/>
        <v>0</v>
      </c>
      <c r="O95" s="114">
        <f t="shared" si="26"/>
        <v>0</v>
      </c>
      <c r="P95" s="114">
        <f t="shared" si="26"/>
        <v>0</v>
      </c>
      <c r="Q95" s="114">
        <f t="shared" si="26"/>
        <v>0</v>
      </c>
      <c r="R95" s="115">
        <f t="shared" si="26"/>
        <v>0</v>
      </c>
    </row>
    <row r="96" spans="2:18" ht="17.25" customHeight="1" thickBot="1" x14ac:dyDescent="0.3">
      <c r="B96" s="462" t="s">
        <v>37</v>
      </c>
      <c r="C96" s="434"/>
      <c r="D96" s="113">
        <f t="shared" ref="D96:R96" si="28">SUM(D86:D95)</f>
        <v>0</v>
      </c>
      <c r="E96" s="113">
        <f t="shared" si="28"/>
        <v>0</v>
      </c>
      <c r="F96" s="113">
        <f t="shared" si="28"/>
        <v>0</v>
      </c>
      <c r="G96" s="113">
        <f t="shared" si="28"/>
        <v>0</v>
      </c>
      <c r="H96" s="113">
        <f t="shared" si="28"/>
        <v>0</v>
      </c>
      <c r="I96" s="113">
        <f t="shared" si="28"/>
        <v>0</v>
      </c>
      <c r="J96" s="113">
        <f t="shared" si="28"/>
        <v>0</v>
      </c>
      <c r="K96" s="113">
        <f t="shared" si="28"/>
        <v>0</v>
      </c>
      <c r="L96" s="113">
        <f t="shared" si="28"/>
        <v>0</v>
      </c>
      <c r="M96" s="113">
        <f t="shared" si="28"/>
        <v>0</v>
      </c>
      <c r="N96" s="113">
        <f t="shared" si="28"/>
        <v>0</v>
      </c>
      <c r="O96" s="113">
        <f t="shared" si="28"/>
        <v>0</v>
      </c>
      <c r="P96" s="113">
        <f t="shared" si="28"/>
        <v>0</v>
      </c>
      <c r="Q96" s="113">
        <f t="shared" si="28"/>
        <v>0</v>
      </c>
      <c r="R96" s="129">
        <f t="shared" si="28"/>
        <v>0</v>
      </c>
    </row>
    <row r="97" spans="2:18" ht="17.25" customHeight="1" thickBot="1" x14ac:dyDescent="0.3">
      <c r="B97" s="71"/>
      <c r="C97" s="67"/>
      <c r="D97" s="473"/>
      <c r="E97" s="473"/>
      <c r="F97" s="474"/>
      <c r="G97" s="473"/>
      <c r="H97" s="473"/>
      <c r="I97" s="473"/>
      <c r="J97" s="473"/>
      <c r="K97" s="473"/>
      <c r="L97" s="473"/>
      <c r="M97" s="473"/>
      <c r="N97" s="473"/>
      <c r="O97" s="473"/>
      <c r="P97" s="473"/>
      <c r="Q97" s="473"/>
      <c r="R97" s="473"/>
    </row>
    <row r="98" spans="2:18" ht="17.25" customHeight="1" thickBot="1" x14ac:dyDescent="0.3">
      <c r="B98" s="788" t="s">
        <v>38</v>
      </c>
      <c r="C98" s="789"/>
      <c r="D98" s="476"/>
      <c r="E98" s="476"/>
      <c r="F98" s="477"/>
      <c r="G98" s="476"/>
      <c r="H98" s="476"/>
      <c r="I98" s="476"/>
      <c r="J98" s="476"/>
      <c r="K98" s="476"/>
      <c r="L98" s="476"/>
      <c r="M98" s="476"/>
      <c r="N98" s="476"/>
      <c r="O98" s="476"/>
      <c r="P98" s="476"/>
      <c r="Q98" s="476"/>
      <c r="R98" s="476"/>
    </row>
    <row r="99" spans="2:18" ht="32.25" customHeight="1" thickBot="1" x14ac:dyDescent="0.3">
      <c r="B99" s="645"/>
      <c r="C99" s="646"/>
      <c r="D99" s="596">
        <f t="shared" ref="D99:R99" si="29">+D83-D96</f>
        <v>0</v>
      </c>
      <c r="E99" s="596">
        <f t="shared" si="29"/>
        <v>0</v>
      </c>
      <c r="F99" s="597">
        <f t="shared" si="29"/>
        <v>0</v>
      </c>
      <c r="G99" s="596">
        <f t="shared" si="29"/>
        <v>0</v>
      </c>
      <c r="H99" s="596">
        <f t="shared" si="29"/>
        <v>0</v>
      </c>
      <c r="I99" s="596">
        <f t="shared" si="29"/>
        <v>0</v>
      </c>
      <c r="J99" s="596">
        <f t="shared" si="29"/>
        <v>0</v>
      </c>
      <c r="K99" s="596">
        <f t="shared" si="29"/>
        <v>0</v>
      </c>
      <c r="L99" s="596">
        <f t="shared" si="29"/>
        <v>0</v>
      </c>
      <c r="M99" s="596">
        <f t="shared" si="29"/>
        <v>0</v>
      </c>
      <c r="N99" s="596">
        <f t="shared" si="29"/>
        <v>0</v>
      </c>
      <c r="O99" s="596">
        <f t="shared" si="29"/>
        <v>0</v>
      </c>
      <c r="P99" s="596">
        <f t="shared" si="29"/>
        <v>0</v>
      </c>
      <c r="Q99" s="596">
        <f t="shared" si="29"/>
        <v>0</v>
      </c>
      <c r="R99" s="598">
        <f t="shared" si="29"/>
        <v>0</v>
      </c>
    </row>
    <row r="100" spans="2:18" ht="17.25" customHeight="1" thickBot="1" x14ac:dyDescent="0.3">
      <c r="B100" s="71"/>
      <c r="C100" s="67"/>
      <c r="D100" s="473"/>
      <c r="E100" s="473"/>
      <c r="F100" s="474"/>
      <c r="G100" s="473"/>
      <c r="H100" s="473"/>
      <c r="I100" s="473"/>
      <c r="J100" s="473"/>
      <c r="K100" s="473"/>
      <c r="L100" s="473"/>
      <c r="M100" s="473"/>
      <c r="N100" s="473"/>
      <c r="O100" s="473"/>
      <c r="P100" s="473"/>
      <c r="Q100" s="473"/>
      <c r="R100" s="473"/>
    </row>
    <row r="101" spans="2:18" ht="17.25" customHeight="1" x14ac:dyDescent="0.25">
      <c r="B101" s="484" t="s">
        <v>80</v>
      </c>
      <c r="C101" s="485"/>
      <c r="D101" s="486">
        <f>R44</f>
        <v>0</v>
      </c>
      <c r="E101" s="116">
        <f t="shared" ref="E101:R101" si="30">D101</f>
        <v>0</v>
      </c>
      <c r="F101" s="117">
        <f t="shared" si="30"/>
        <v>0</v>
      </c>
      <c r="G101" s="117">
        <f t="shared" si="30"/>
        <v>0</v>
      </c>
      <c r="H101" s="117">
        <f t="shared" si="30"/>
        <v>0</v>
      </c>
      <c r="I101" s="117">
        <f t="shared" si="30"/>
        <v>0</v>
      </c>
      <c r="J101" s="117">
        <f t="shared" si="30"/>
        <v>0</v>
      </c>
      <c r="K101" s="117">
        <f t="shared" si="30"/>
        <v>0</v>
      </c>
      <c r="L101" s="117">
        <f t="shared" si="30"/>
        <v>0</v>
      </c>
      <c r="M101" s="117">
        <f t="shared" si="30"/>
        <v>0</v>
      </c>
      <c r="N101" s="117">
        <f t="shared" si="30"/>
        <v>0</v>
      </c>
      <c r="O101" s="117">
        <f t="shared" si="30"/>
        <v>0</v>
      </c>
      <c r="P101" s="117">
        <f t="shared" si="30"/>
        <v>0</v>
      </c>
      <c r="Q101" s="117">
        <f t="shared" si="30"/>
        <v>0</v>
      </c>
      <c r="R101" s="118">
        <f t="shared" si="30"/>
        <v>0</v>
      </c>
    </row>
    <row r="102" spans="2:18" ht="17.25" customHeight="1" x14ac:dyDescent="0.25">
      <c r="B102" s="487" t="s">
        <v>39</v>
      </c>
      <c r="C102" s="67"/>
      <c r="D102" s="123">
        <f t="shared" ref="D102:R102" si="31">D99-D101</f>
        <v>0</v>
      </c>
      <c r="E102" s="488">
        <f t="shared" si="31"/>
        <v>0</v>
      </c>
      <c r="F102" s="488">
        <f t="shared" si="31"/>
        <v>0</v>
      </c>
      <c r="G102" s="488">
        <f t="shared" si="31"/>
        <v>0</v>
      </c>
      <c r="H102" s="488">
        <f t="shared" si="31"/>
        <v>0</v>
      </c>
      <c r="I102" s="488">
        <f t="shared" si="31"/>
        <v>0</v>
      </c>
      <c r="J102" s="488">
        <f t="shared" si="31"/>
        <v>0</v>
      </c>
      <c r="K102" s="488">
        <f t="shared" si="31"/>
        <v>0</v>
      </c>
      <c r="L102" s="488">
        <f t="shared" si="31"/>
        <v>0</v>
      </c>
      <c r="M102" s="488">
        <f t="shared" si="31"/>
        <v>0</v>
      </c>
      <c r="N102" s="488">
        <f t="shared" si="31"/>
        <v>0</v>
      </c>
      <c r="O102" s="488">
        <f t="shared" si="31"/>
        <v>0</v>
      </c>
      <c r="P102" s="488">
        <f t="shared" si="31"/>
        <v>0</v>
      </c>
      <c r="Q102" s="488">
        <f t="shared" si="31"/>
        <v>0</v>
      </c>
      <c r="R102" s="489">
        <f t="shared" si="31"/>
        <v>0</v>
      </c>
    </row>
    <row r="103" spans="2:18" ht="41.25" customHeight="1" x14ac:dyDescent="0.25">
      <c r="B103" s="490" t="s">
        <v>40</v>
      </c>
      <c r="C103" s="491"/>
      <c r="D103" s="492" t="str">
        <f t="shared" ref="D103:R103" si="32">IFERROR(D99/D101,"")</f>
        <v/>
      </c>
      <c r="E103" s="492" t="str">
        <f t="shared" si="32"/>
        <v/>
      </c>
      <c r="F103" s="492" t="str">
        <f t="shared" si="32"/>
        <v/>
      </c>
      <c r="G103" s="492" t="str">
        <f t="shared" si="32"/>
        <v/>
      </c>
      <c r="H103" s="492" t="str">
        <f t="shared" si="32"/>
        <v/>
      </c>
      <c r="I103" s="492" t="str">
        <f t="shared" si="32"/>
        <v/>
      </c>
      <c r="J103" s="492" t="str">
        <f t="shared" si="32"/>
        <v/>
      </c>
      <c r="K103" s="492" t="str">
        <f t="shared" si="32"/>
        <v/>
      </c>
      <c r="L103" s="492" t="str">
        <f t="shared" si="32"/>
        <v/>
      </c>
      <c r="M103" s="492" t="str">
        <f t="shared" si="32"/>
        <v/>
      </c>
      <c r="N103" s="492" t="str">
        <f t="shared" si="32"/>
        <v/>
      </c>
      <c r="O103" s="492" t="str">
        <f t="shared" si="32"/>
        <v/>
      </c>
      <c r="P103" s="492" t="str">
        <f t="shared" si="32"/>
        <v/>
      </c>
      <c r="Q103" s="492" t="str">
        <f t="shared" si="32"/>
        <v/>
      </c>
      <c r="R103" s="647" t="str">
        <f t="shared" si="32"/>
        <v/>
      </c>
    </row>
    <row r="104" spans="2:18" ht="17.25" customHeight="1" x14ac:dyDescent="0.25">
      <c r="B104" s="493" t="s">
        <v>41</v>
      </c>
      <c r="C104" s="67"/>
      <c r="D104" s="652">
        <f>+R47*(1+$D$6)</f>
        <v>0</v>
      </c>
      <c r="E104" s="119">
        <f t="shared" ref="E104:R104" si="33">+D104*(1+$D$6)</f>
        <v>0</v>
      </c>
      <c r="F104" s="494">
        <f t="shared" si="33"/>
        <v>0</v>
      </c>
      <c r="G104" s="494">
        <f t="shared" si="33"/>
        <v>0</v>
      </c>
      <c r="H104" s="494">
        <f t="shared" si="33"/>
        <v>0</v>
      </c>
      <c r="I104" s="494">
        <f t="shared" si="33"/>
        <v>0</v>
      </c>
      <c r="J104" s="494">
        <f t="shared" si="33"/>
        <v>0</v>
      </c>
      <c r="K104" s="494">
        <f t="shared" si="33"/>
        <v>0</v>
      </c>
      <c r="L104" s="494">
        <f t="shared" si="33"/>
        <v>0</v>
      </c>
      <c r="M104" s="494">
        <f t="shared" si="33"/>
        <v>0</v>
      </c>
      <c r="N104" s="494">
        <f t="shared" si="33"/>
        <v>0</v>
      </c>
      <c r="O104" s="494">
        <f t="shared" si="33"/>
        <v>0</v>
      </c>
      <c r="P104" s="494">
        <f t="shared" si="33"/>
        <v>0</v>
      </c>
      <c r="Q104" s="494">
        <f t="shared" si="33"/>
        <v>0</v>
      </c>
      <c r="R104" s="495">
        <f t="shared" si="33"/>
        <v>0</v>
      </c>
    </row>
    <row r="105" spans="2:18" ht="17.25" customHeight="1" x14ac:dyDescent="0.25">
      <c r="B105" s="493" t="s">
        <v>42</v>
      </c>
      <c r="C105" s="67"/>
      <c r="D105" s="496">
        <f t="shared" ref="D105:R105" si="34">+D102-D104</f>
        <v>0</v>
      </c>
      <c r="E105" s="497">
        <f t="shared" si="34"/>
        <v>0</v>
      </c>
      <c r="F105" s="497">
        <f t="shared" si="34"/>
        <v>0</v>
      </c>
      <c r="G105" s="497">
        <f t="shared" si="34"/>
        <v>0</v>
      </c>
      <c r="H105" s="497">
        <f t="shared" si="34"/>
        <v>0</v>
      </c>
      <c r="I105" s="497">
        <f t="shared" si="34"/>
        <v>0</v>
      </c>
      <c r="J105" s="497">
        <f t="shared" si="34"/>
        <v>0</v>
      </c>
      <c r="K105" s="497">
        <f t="shared" si="34"/>
        <v>0</v>
      </c>
      <c r="L105" s="497">
        <f t="shared" si="34"/>
        <v>0</v>
      </c>
      <c r="M105" s="497">
        <f t="shared" si="34"/>
        <v>0</v>
      </c>
      <c r="N105" s="497">
        <f t="shared" si="34"/>
        <v>0</v>
      </c>
      <c r="O105" s="497">
        <f t="shared" si="34"/>
        <v>0</v>
      </c>
      <c r="P105" s="497">
        <f t="shared" si="34"/>
        <v>0</v>
      </c>
      <c r="Q105" s="497">
        <f t="shared" si="34"/>
        <v>0</v>
      </c>
      <c r="R105" s="498">
        <f t="shared" si="34"/>
        <v>0</v>
      </c>
    </row>
    <row r="106" spans="2:18" ht="17.25" customHeight="1" x14ac:dyDescent="0.25">
      <c r="B106" s="493" t="s">
        <v>43</v>
      </c>
      <c r="C106" s="67"/>
      <c r="D106" s="653">
        <v>0</v>
      </c>
      <c r="E106" s="120">
        <f>D106*(1+$D$9)</f>
        <v>0</v>
      </c>
      <c r="F106" s="121">
        <f>E106*(1+$D$9)</f>
        <v>0</v>
      </c>
      <c r="G106" s="121">
        <f>F106*(1+$D$9)</f>
        <v>0</v>
      </c>
      <c r="H106" s="121">
        <f>G106*(1+$D$9)</f>
        <v>0</v>
      </c>
      <c r="I106" s="121">
        <f t="shared" ref="I106:R106" si="35">H106*(1+$D$9)</f>
        <v>0</v>
      </c>
      <c r="J106" s="121">
        <f t="shared" si="35"/>
        <v>0</v>
      </c>
      <c r="K106" s="121">
        <f t="shared" si="35"/>
        <v>0</v>
      </c>
      <c r="L106" s="121">
        <f t="shared" si="35"/>
        <v>0</v>
      </c>
      <c r="M106" s="121">
        <f t="shared" si="35"/>
        <v>0</v>
      </c>
      <c r="N106" s="121">
        <f t="shared" si="35"/>
        <v>0</v>
      </c>
      <c r="O106" s="121">
        <f t="shared" si="35"/>
        <v>0</v>
      </c>
      <c r="P106" s="121">
        <f t="shared" si="35"/>
        <v>0</v>
      </c>
      <c r="Q106" s="121">
        <f t="shared" si="35"/>
        <v>0</v>
      </c>
      <c r="R106" s="122">
        <f t="shared" si="35"/>
        <v>0</v>
      </c>
    </row>
    <row r="107" spans="2:18" ht="17.25" customHeight="1" thickBot="1" x14ac:dyDescent="0.3">
      <c r="B107" s="499" t="s">
        <v>44</v>
      </c>
      <c r="C107" s="434"/>
      <c r="D107" s="500">
        <f t="shared" ref="D107:R107" si="36">D105-D106</f>
        <v>0</v>
      </c>
      <c r="E107" s="501">
        <f t="shared" si="36"/>
        <v>0</v>
      </c>
      <c r="F107" s="502">
        <f t="shared" si="36"/>
        <v>0</v>
      </c>
      <c r="G107" s="502">
        <f t="shared" si="36"/>
        <v>0</v>
      </c>
      <c r="H107" s="502">
        <f t="shared" si="36"/>
        <v>0</v>
      </c>
      <c r="I107" s="502">
        <f t="shared" si="36"/>
        <v>0</v>
      </c>
      <c r="J107" s="502">
        <f t="shared" si="36"/>
        <v>0</v>
      </c>
      <c r="K107" s="502">
        <f t="shared" si="36"/>
        <v>0</v>
      </c>
      <c r="L107" s="502">
        <f t="shared" si="36"/>
        <v>0</v>
      </c>
      <c r="M107" s="502">
        <f t="shared" si="36"/>
        <v>0</v>
      </c>
      <c r="N107" s="502">
        <f t="shared" si="36"/>
        <v>0</v>
      </c>
      <c r="O107" s="502">
        <f t="shared" si="36"/>
        <v>0</v>
      </c>
      <c r="P107" s="502">
        <f t="shared" si="36"/>
        <v>0</v>
      </c>
      <c r="Q107" s="502">
        <f t="shared" si="36"/>
        <v>0</v>
      </c>
      <c r="R107" s="503">
        <f t="shared" si="36"/>
        <v>0</v>
      </c>
    </row>
    <row r="108" spans="2:18" x14ac:dyDescent="0.25">
      <c r="P108" s="504"/>
    </row>
    <row r="110" spans="2:18" ht="16.5" thickBot="1" x14ac:dyDescent="0.3"/>
    <row r="111" spans="2:18" x14ac:dyDescent="0.25">
      <c r="B111" s="790" t="s">
        <v>408</v>
      </c>
      <c r="C111" s="791"/>
      <c r="D111" s="791"/>
      <c r="E111" s="791"/>
      <c r="F111" s="792"/>
    </row>
    <row r="112" spans="2:18" x14ac:dyDescent="0.25">
      <c r="B112" s="779" t="str">
        <f>B55</f>
        <v/>
      </c>
      <c r="C112" s="780"/>
      <c r="D112" s="780"/>
      <c r="E112" s="780"/>
      <c r="F112" s="781"/>
    </row>
    <row r="113" spans="2:6" x14ac:dyDescent="0.25">
      <c r="B113" s="782"/>
      <c r="C113" s="783"/>
      <c r="D113" s="783"/>
      <c r="E113" s="783"/>
      <c r="F113" s="784"/>
    </row>
    <row r="114" spans="2:6" ht="16.5" thickBot="1" x14ac:dyDescent="0.3">
      <c r="B114" s="785"/>
      <c r="C114" s="786"/>
      <c r="D114" s="786"/>
      <c r="E114" s="786"/>
      <c r="F114" s="787"/>
    </row>
  </sheetData>
  <sheetProtection algorithmName="SHA-512" hashValue="onGjYS/15Qv0HV8NzFf8wQfLIIl55EwsDDgz6Qlw+9yMV4ZUl/zAySV55hvXBRVNQmx4BXy61pnu0HOhv/F8Hw==" saltValue="6IryF4p6DYdFaQy9LodVXw==" spinCount="100000" sheet="1" objects="1" scenarios="1" formatCells="0" formatColumns="0" formatRows="0"/>
  <mergeCells count="9">
    <mergeCell ref="C3:D3"/>
    <mergeCell ref="B111:F111"/>
    <mergeCell ref="B112:F114"/>
    <mergeCell ref="B16:C16"/>
    <mergeCell ref="B41:C41"/>
    <mergeCell ref="B54:F54"/>
    <mergeCell ref="B55:F57"/>
    <mergeCell ref="B73:C73"/>
    <mergeCell ref="B98:C98"/>
  </mergeCells>
  <conditionalFormatting sqref="D46:R46 D103:R103">
    <cfRule type="cellIs" dxfId="1" priority="1" operator="greaterThanOrEqual">
      <formula>1.15</formula>
    </cfRule>
    <cfRule type="cellIs" dxfId="0" priority="2" operator="lessThan">
      <formula>1.15</formula>
    </cfRule>
  </conditionalFormatting>
  <printOptions horizontalCentered="1"/>
  <pageMargins left="0" right="0" top="0.5" bottom="0.5" header="0.25" footer="0.5"/>
  <pageSetup paperSize="3" scale="68" orientation="landscape" r:id="rId1"/>
  <headerFooter>
    <oddHeader>&amp;R&amp;12&amp;D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8DB4-B68F-4F45-81E2-99E7A2357081}">
  <sheetPr codeName="Sheet1">
    <tabColor theme="5" tint="0.79998168889431442"/>
  </sheetPr>
  <dimension ref="A2:L166"/>
  <sheetViews>
    <sheetView showGridLines="0" zoomScale="85" zoomScaleNormal="85" zoomScaleSheetLayoutView="85" zoomScalePageLayoutView="145" workbookViewId="0"/>
  </sheetViews>
  <sheetFormatPr defaultColWidth="9.140625" defaultRowHeight="12.75" x14ac:dyDescent="0.2"/>
  <cols>
    <col min="1" max="1" width="8.28515625" style="135" customWidth="1"/>
    <col min="2" max="2" width="46.85546875" style="135" customWidth="1"/>
    <col min="3" max="3" width="28.28515625" style="135" customWidth="1"/>
    <col min="4" max="4" width="29" style="135" customWidth="1"/>
    <col min="5" max="5" width="27" style="135" customWidth="1"/>
    <col min="6" max="6" width="31.5703125" style="135" customWidth="1"/>
    <col min="7" max="7" width="85.140625" style="135" customWidth="1"/>
    <col min="8" max="8" width="28.140625" style="135" customWidth="1"/>
    <col min="9" max="9" width="49.85546875" style="135" customWidth="1"/>
    <col min="10" max="10" width="19.85546875" style="135" customWidth="1"/>
    <col min="11" max="11" width="18.140625" style="135" customWidth="1"/>
    <col min="12" max="12" width="30.28515625" style="135" customWidth="1"/>
    <col min="13" max="13" width="19" style="135" customWidth="1"/>
    <col min="14" max="14" width="21.85546875" style="135" customWidth="1"/>
    <col min="15" max="16384" width="9.140625" style="135"/>
  </cols>
  <sheetData>
    <row r="2" spans="1:7" ht="15" customHeight="1" x14ac:dyDescent="0.25">
      <c r="A2" s="133" t="s">
        <v>312</v>
      </c>
      <c r="B2" s="134"/>
    </row>
    <row r="4" spans="1:7" ht="15.75" x14ac:dyDescent="0.25">
      <c r="A4" s="136" t="s">
        <v>13</v>
      </c>
      <c r="B4" s="137"/>
      <c r="C4" s="558" t="s">
        <v>81</v>
      </c>
    </row>
    <row r="5" spans="1:7" ht="15" customHeight="1" x14ac:dyDescent="0.2">
      <c r="A5" s="761" t="s">
        <v>237</v>
      </c>
      <c r="B5" s="761"/>
      <c r="C5" s="559">
        <f>SUM('F-1. Budget Summary'!F31:F32)</f>
        <v>0</v>
      </c>
    </row>
    <row r="6" spans="1:7" ht="15" customHeight="1" x14ac:dyDescent="0.2">
      <c r="A6" s="761" t="s">
        <v>238</v>
      </c>
      <c r="B6" s="761"/>
      <c r="C6" s="559">
        <f>SUM('F-1. Budget Summary'!F70:F72)</f>
        <v>0</v>
      </c>
    </row>
    <row r="7" spans="1:7" ht="15" customHeight="1" x14ac:dyDescent="0.2">
      <c r="A7" s="761" t="s">
        <v>241</v>
      </c>
      <c r="B7" s="761"/>
      <c r="C7" s="559">
        <f>SUM('F-1. Budget Summary'!F74:F77)</f>
        <v>0</v>
      </c>
    </row>
    <row r="8" spans="1:7" ht="15" customHeight="1" x14ac:dyDescent="0.2">
      <c r="A8" s="761" t="s">
        <v>259</v>
      </c>
      <c r="B8" s="761"/>
      <c r="C8" s="559">
        <f>SUM('F-1. Budget Summary'!F79:F82)</f>
        <v>0</v>
      </c>
    </row>
    <row r="9" spans="1:7" ht="15" customHeight="1" x14ac:dyDescent="0.2">
      <c r="A9" s="761" t="s">
        <v>248</v>
      </c>
      <c r="B9" s="761"/>
      <c r="C9" s="559">
        <f>SUM('F-1. Budget Summary'!F84:F85)</f>
        <v>0</v>
      </c>
    </row>
    <row r="10" spans="1:7" ht="15" customHeight="1" x14ac:dyDescent="0.2">
      <c r="A10" s="761" t="s">
        <v>249</v>
      </c>
      <c r="B10" s="761"/>
      <c r="C10" s="559">
        <f>SUM('F-1. Budget Summary'!F87:F89)</f>
        <v>0</v>
      </c>
    </row>
    <row r="11" spans="1:7" ht="15" customHeight="1" x14ac:dyDescent="0.2">
      <c r="A11" s="761" t="s">
        <v>250</v>
      </c>
      <c r="B11" s="761"/>
      <c r="C11" s="559">
        <f>SUM('F-1. Budget Summary'!F91:F97)</f>
        <v>0</v>
      </c>
    </row>
    <row r="12" spans="1:7" x14ac:dyDescent="0.2">
      <c r="C12" s="138"/>
      <c r="D12" s="139"/>
    </row>
    <row r="13" spans="1:7" ht="15.75" x14ac:dyDescent="0.25">
      <c r="B13" s="136" t="s">
        <v>311</v>
      </c>
      <c r="C13" s="593">
        <f>ROUND(SUM(C5:D12),0)</f>
        <v>0</v>
      </c>
      <c r="D13" s="140" t="str">
        <f>IF(C13=E164,"SOURCES EQUAL USES","SOURCES DO NOT EQUAL USES")</f>
        <v>SOURCES EQUAL USES</v>
      </c>
    </row>
    <row r="14" spans="1:7" s="141" customFormat="1" x14ac:dyDescent="0.2">
      <c r="C14" s="142"/>
      <c r="D14" s="143"/>
      <c r="E14" s="533"/>
    </row>
    <row r="15" spans="1:7" s="141" customFormat="1" ht="13.5" thickBot="1" x14ac:dyDescent="0.25">
      <c r="A15" s="144"/>
      <c r="B15" s="144"/>
      <c r="C15" s="145"/>
      <c r="D15" s="146"/>
      <c r="E15" s="146"/>
      <c r="F15" s="144"/>
      <c r="G15" s="144"/>
    </row>
    <row r="16" spans="1:7" ht="13.5" thickTop="1" x14ac:dyDescent="0.2">
      <c r="C16" s="138"/>
      <c r="D16" s="139"/>
      <c r="E16" s="139"/>
    </row>
    <row r="17" spans="1:11" ht="15" x14ac:dyDescent="0.25">
      <c r="A17" s="133" t="s">
        <v>313</v>
      </c>
      <c r="B17" s="134"/>
      <c r="C17" s="138"/>
      <c r="D17" s="139"/>
      <c r="E17" s="139"/>
    </row>
    <row r="18" spans="1:11" ht="9.75" customHeight="1" x14ac:dyDescent="0.2">
      <c r="A18" s="729"/>
      <c r="B18" s="729"/>
      <c r="D18" s="148"/>
    </row>
    <row r="19" spans="1:11" ht="13.5" customHeight="1" x14ac:dyDescent="0.25">
      <c r="A19" s="67"/>
      <c r="B19" s="67"/>
      <c r="C19" s="149" t="s">
        <v>6</v>
      </c>
      <c r="D19" s="149" t="s">
        <v>7</v>
      </c>
      <c r="E19" s="149" t="s">
        <v>8</v>
      </c>
      <c r="F19" s="149" t="s">
        <v>192</v>
      </c>
      <c r="G19" s="150" t="s">
        <v>203</v>
      </c>
      <c r="H19" s="151"/>
      <c r="I19" s="151"/>
    </row>
    <row r="20" spans="1:11" ht="15" customHeight="1" x14ac:dyDescent="0.25">
      <c r="A20" s="152" t="s">
        <v>334</v>
      </c>
      <c r="B20" s="153"/>
      <c r="C20" s="154"/>
      <c r="D20" s="154"/>
      <c r="E20" s="154"/>
      <c r="F20" s="154"/>
      <c r="G20" s="155"/>
      <c r="H20" s="151"/>
      <c r="I20" s="151"/>
    </row>
    <row r="21" spans="1:11" ht="14.25" customHeight="1" x14ac:dyDescent="0.25">
      <c r="A21" s="71" t="s">
        <v>209</v>
      </c>
      <c r="B21" s="156"/>
      <c r="C21" s="21">
        <v>0</v>
      </c>
      <c r="D21" s="20">
        <v>0</v>
      </c>
      <c r="E21" s="157">
        <f>C21+D21</f>
        <v>0</v>
      </c>
      <c r="F21" s="716" t="str">
        <f>IFERROR(IF((C21/(C22+C23))&gt;0.06,"EXCEEDS ALLOWABLE LIMITS",""),"")</f>
        <v/>
      </c>
      <c r="G21" s="158" t="s">
        <v>196</v>
      </c>
      <c r="J21" s="159"/>
    </row>
    <row r="22" spans="1:11" ht="14.25" customHeight="1" x14ac:dyDescent="0.25">
      <c r="A22" s="71" t="s">
        <v>210</v>
      </c>
      <c r="B22" s="156"/>
      <c r="C22" s="19">
        <v>0</v>
      </c>
      <c r="D22" s="20">
        <v>0</v>
      </c>
      <c r="E22" s="160">
        <f>C22+D22</f>
        <v>0</v>
      </c>
      <c r="F22" s="161" t="str">
        <f>IF(C21&gt;C24*0.06,"EXCEEDS ALLOWABLE LIMITS","")</f>
        <v/>
      </c>
      <c r="G22" s="162"/>
      <c r="J22" s="159"/>
    </row>
    <row r="23" spans="1:11" ht="14.25" customHeight="1" x14ac:dyDescent="0.25">
      <c r="A23" s="71" t="s">
        <v>228</v>
      </c>
      <c r="B23" s="156"/>
      <c r="C23" s="19">
        <v>0</v>
      </c>
      <c r="D23" s="20">
        <v>0</v>
      </c>
      <c r="E23" s="160">
        <f>C23+D23</f>
        <v>0</v>
      </c>
      <c r="F23" s="718"/>
      <c r="G23" s="719"/>
      <c r="J23" s="159"/>
    </row>
    <row r="24" spans="1:11" ht="14.25" customHeight="1" x14ac:dyDescent="0.25">
      <c r="A24" s="164"/>
      <c r="B24" s="164" t="s">
        <v>205</v>
      </c>
      <c r="C24" s="23">
        <f>SUM(C21:C23)</f>
        <v>0</v>
      </c>
      <c r="D24" s="23">
        <f>SUM(D21:D23)</f>
        <v>0</v>
      </c>
      <c r="E24" s="23">
        <f>SUM(E21:E23)</f>
        <v>0</v>
      </c>
      <c r="F24" s="717"/>
      <c r="G24" s="720"/>
    </row>
    <row r="25" spans="1:11" ht="15.75" x14ac:dyDescent="0.25">
      <c r="A25" s="164"/>
      <c r="B25" s="164"/>
      <c r="C25" s="2"/>
      <c r="D25" s="2"/>
      <c r="E25" s="165"/>
      <c r="F25" s="166"/>
      <c r="G25" s="167"/>
    </row>
    <row r="26" spans="1:11" ht="15" customHeight="1" x14ac:dyDescent="0.25">
      <c r="A26" s="152" t="s">
        <v>221</v>
      </c>
      <c r="B26" s="168"/>
      <c r="C26" s="154"/>
      <c r="D26" s="154"/>
      <c r="E26" s="154"/>
      <c r="F26" s="154"/>
      <c r="G26" s="155"/>
    </row>
    <row r="27" spans="1:11" ht="14.25" customHeight="1" x14ac:dyDescent="0.25">
      <c r="A27" s="169" t="s">
        <v>211</v>
      </c>
      <c r="B27" s="169"/>
      <c r="C27" s="21">
        <v>0</v>
      </c>
      <c r="D27" s="22">
        <v>0</v>
      </c>
      <c r="E27" s="157">
        <f t="shared" ref="E27:E32" si="0">C27+D27</f>
        <v>0</v>
      </c>
      <c r="F27" s="715" t="str">
        <f>IFERROR(IF((C27/(C22+C23))&gt;0.02,"EXCEEDS ALLOWABLE LIMITS",""),"")</f>
        <v/>
      </c>
      <c r="G27" s="162" t="s">
        <v>197</v>
      </c>
    </row>
    <row r="28" spans="1:11" ht="14.25" customHeight="1" x14ac:dyDescent="0.25">
      <c r="A28" s="169" t="s">
        <v>212</v>
      </c>
      <c r="B28" s="169"/>
      <c r="C28" s="21">
        <v>0</v>
      </c>
      <c r="D28" s="22">
        <v>0</v>
      </c>
      <c r="E28" s="170">
        <f t="shared" si="0"/>
        <v>0</v>
      </c>
      <c r="F28" s="715" t="str">
        <f>IFERROR(IF((C28/(C22+C23))&gt;0.06,"EXCEEDS ALLOWABLE LIMITS","")," ")</f>
        <v xml:space="preserve"> </v>
      </c>
      <c r="G28" s="162" t="s">
        <v>196</v>
      </c>
    </row>
    <row r="29" spans="1:11" ht="14.25" customHeight="1" x14ac:dyDescent="0.25">
      <c r="A29" s="169" t="s">
        <v>208</v>
      </c>
      <c r="B29" s="169"/>
      <c r="C29" s="19">
        <v>0</v>
      </c>
      <c r="D29" s="20">
        <v>0</v>
      </c>
      <c r="E29" s="160">
        <f t="shared" si="0"/>
        <v>0</v>
      </c>
      <c r="F29" s="161"/>
      <c r="G29" s="162"/>
    </row>
    <row r="30" spans="1:11" ht="14.25" customHeight="1" x14ac:dyDescent="0.25">
      <c r="A30" s="169" t="s">
        <v>45</v>
      </c>
      <c r="B30" s="169"/>
      <c r="C30" s="19">
        <v>0</v>
      </c>
      <c r="D30" s="20">
        <v>0</v>
      </c>
      <c r="E30" s="160">
        <f t="shared" si="0"/>
        <v>0</v>
      </c>
      <c r="F30" s="161"/>
      <c r="G30" s="162"/>
      <c r="K30" s="163"/>
    </row>
    <row r="31" spans="1:11" ht="14.25" customHeight="1" x14ac:dyDescent="0.25">
      <c r="A31" s="169" t="s">
        <v>213</v>
      </c>
      <c r="B31" s="169"/>
      <c r="C31" s="19">
        <v>0</v>
      </c>
      <c r="D31" s="20">
        <v>0</v>
      </c>
      <c r="E31" s="160">
        <f t="shared" si="0"/>
        <v>0</v>
      </c>
      <c r="F31" s="161"/>
      <c r="G31" s="162"/>
    </row>
    <row r="32" spans="1:11" ht="14.25" customHeight="1" x14ac:dyDescent="0.25">
      <c r="A32" s="171" t="s">
        <v>12</v>
      </c>
      <c r="B32" s="7"/>
      <c r="C32" s="19">
        <v>0</v>
      </c>
      <c r="D32" s="20">
        <v>0</v>
      </c>
      <c r="E32" s="160">
        <f t="shared" si="0"/>
        <v>0</v>
      </c>
      <c r="F32" s="161"/>
      <c r="G32" s="162"/>
    </row>
    <row r="33" spans="1:7" ht="14.25" customHeight="1" x14ac:dyDescent="0.25">
      <c r="A33" s="164"/>
      <c r="B33" s="164" t="s">
        <v>222</v>
      </c>
      <c r="C33" s="23">
        <f>SUM(C27:C32)</f>
        <v>0</v>
      </c>
      <c r="D33" s="23">
        <f>SUM(D27:D32)</f>
        <v>0</v>
      </c>
      <c r="E33" s="23">
        <f>SUM(E27:E32)</f>
        <v>0</v>
      </c>
      <c r="F33" s="172"/>
      <c r="G33" s="167"/>
    </row>
    <row r="34" spans="1:7" ht="14.25" customHeight="1" x14ac:dyDescent="0.25">
      <c r="A34" s="164"/>
      <c r="B34" s="164"/>
      <c r="C34" s="2"/>
      <c r="D34" s="2"/>
      <c r="E34" s="165"/>
      <c r="F34" s="172"/>
      <c r="G34" s="167"/>
    </row>
    <row r="35" spans="1:7" ht="14.25" customHeight="1" x14ac:dyDescent="0.25">
      <c r="A35" s="164" t="s">
        <v>329</v>
      </c>
      <c r="B35" s="164"/>
      <c r="C35" s="594">
        <f>C24+C33</f>
        <v>0</v>
      </c>
      <c r="D35" s="594">
        <f>SUM(D24,D33)</f>
        <v>0</v>
      </c>
      <c r="E35" s="595">
        <f>C35+D35</f>
        <v>0</v>
      </c>
      <c r="F35" s="174"/>
      <c r="G35" s="175"/>
    </row>
    <row r="36" spans="1:7" ht="14.25" customHeight="1" x14ac:dyDescent="0.25">
      <c r="A36" s="567" t="s">
        <v>418</v>
      </c>
      <c r="B36" s="568"/>
      <c r="C36" s="19">
        <v>0</v>
      </c>
      <c r="D36" s="20">
        <v>0</v>
      </c>
      <c r="E36" s="160">
        <f>C36+D36</f>
        <v>0</v>
      </c>
      <c r="F36" s="176" t="str" cm="1">
        <f t="array" ref="F36">IFERROR(_xlfn.IFS(AND('F-1. Budget Summary'!C5="New Construction",E36&lt;'F-2. Development Budget'!E24*0.05),"BELOW REQUIRED CONTINGENCY",AND('F-1. Budget Summary'!C5="Rehabilitation (Unoccupied)",E36&lt;'F-2. Development Budget'!E24*0.1),"BELOW REQUIRED CONTINGENCY",AND('F-1. Budget Summary'!C5="Preservation (Occupied)",E36&lt;'F-2. Development Budget'!E24*0.1),"BELOW REQUIRED CONTINGENCY"),"")</f>
        <v/>
      </c>
      <c r="G36" s="721" t="s">
        <v>195</v>
      </c>
    </row>
    <row r="37" spans="1:7" ht="14.25" customHeight="1" x14ac:dyDescent="0.25">
      <c r="A37" s="164"/>
      <c r="B37" s="164" t="s">
        <v>206</v>
      </c>
      <c r="C37" s="177">
        <f>SUM(C24,C33,C36)</f>
        <v>0</v>
      </c>
      <c r="D37" s="177">
        <f>SUM(D24,D33,D36)</f>
        <v>0</v>
      </c>
      <c r="E37" s="177">
        <f>SUM(E24,E33,E36)</f>
        <v>0</v>
      </c>
      <c r="F37" s="172"/>
      <c r="G37" s="167"/>
    </row>
    <row r="38" spans="1:7" ht="14.25" customHeight="1" x14ac:dyDescent="0.25">
      <c r="A38" s="164"/>
      <c r="B38" s="164"/>
      <c r="C38" s="2"/>
      <c r="D38" s="2"/>
      <c r="E38" s="165"/>
      <c r="F38" s="172"/>
      <c r="G38" s="167"/>
    </row>
    <row r="39" spans="1:7" ht="14.25" customHeight="1" x14ac:dyDescent="0.25">
      <c r="A39" s="152" t="s">
        <v>217</v>
      </c>
      <c r="B39" s="153"/>
      <c r="C39" s="153"/>
      <c r="D39" s="154"/>
      <c r="E39" s="154"/>
      <c r="F39" s="154"/>
      <c r="G39" s="155"/>
    </row>
    <row r="40" spans="1:7" ht="14.25" customHeight="1" x14ac:dyDescent="0.25">
      <c r="A40" s="67" t="s">
        <v>46</v>
      </c>
      <c r="B40" s="67"/>
      <c r="C40" s="21">
        <v>0</v>
      </c>
      <c r="D40" s="28">
        <v>0</v>
      </c>
      <c r="E40" s="29">
        <f>C40+D40</f>
        <v>0</v>
      </c>
      <c r="F40" s="14"/>
      <c r="G40" s="182" t="s">
        <v>199</v>
      </c>
    </row>
    <row r="41" spans="1:7" ht="14.25" customHeight="1" x14ac:dyDescent="0.25">
      <c r="A41" s="67" t="s">
        <v>331</v>
      </c>
      <c r="B41" s="67"/>
      <c r="C41" s="19">
        <v>0</v>
      </c>
      <c r="D41" s="26">
        <v>0</v>
      </c>
      <c r="E41" s="160">
        <f t="shared" ref="E41:E60" si="1">C41+D41</f>
        <v>0</v>
      </c>
      <c r="F41" s="161"/>
      <c r="G41" s="517" t="s">
        <v>199</v>
      </c>
    </row>
    <row r="42" spans="1:7" ht="14.25" customHeight="1" x14ac:dyDescent="0.25">
      <c r="A42" s="67" t="s">
        <v>332</v>
      </c>
      <c r="B42" s="67"/>
      <c r="C42" s="19">
        <v>0</v>
      </c>
      <c r="D42" s="26">
        <v>0</v>
      </c>
      <c r="E42" s="160">
        <f t="shared" si="1"/>
        <v>0</v>
      </c>
      <c r="F42" s="161"/>
      <c r="G42" s="162"/>
    </row>
    <row r="43" spans="1:7" ht="14.25" customHeight="1" x14ac:dyDescent="0.25">
      <c r="A43" s="67" t="s">
        <v>47</v>
      </c>
      <c r="B43" s="67"/>
      <c r="C43" s="19">
        <v>0</v>
      </c>
      <c r="D43" s="26">
        <v>0</v>
      </c>
      <c r="E43" s="160">
        <f t="shared" si="1"/>
        <v>0</v>
      </c>
      <c r="F43" s="161" t="str">
        <f>IF(E43&gt;175000, "EXCEEDS ALLOWABLE LIMITS", "")</f>
        <v/>
      </c>
      <c r="G43" s="185" t="s">
        <v>198</v>
      </c>
    </row>
    <row r="44" spans="1:7" ht="14.25" customHeight="1" x14ac:dyDescent="0.25">
      <c r="A44" s="67" t="s">
        <v>48</v>
      </c>
      <c r="B44" s="67"/>
      <c r="C44" s="19">
        <v>0</v>
      </c>
      <c r="D44" s="26">
        <v>0</v>
      </c>
      <c r="E44" s="160">
        <f t="shared" si="1"/>
        <v>0</v>
      </c>
      <c r="F44" s="161"/>
      <c r="G44" s="162"/>
    </row>
    <row r="45" spans="1:7" ht="14.25" customHeight="1" x14ac:dyDescent="0.25">
      <c r="A45" s="67" t="s">
        <v>49</v>
      </c>
      <c r="B45" s="67"/>
      <c r="C45" s="19">
        <v>0</v>
      </c>
      <c r="D45" s="26">
        <v>0</v>
      </c>
      <c r="E45" s="160">
        <f t="shared" si="1"/>
        <v>0</v>
      </c>
      <c r="F45" s="161"/>
      <c r="G45" s="162"/>
    </row>
    <row r="46" spans="1:7" ht="14.25" customHeight="1" x14ac:dyDescent="0.25">
      <c r="A46" s="67" t="s">
        <v>70</v>
      </c>
      <c r="B46" s="67"/>
      <c r="C46" s="19">
        <v>0</v>
      </c>
      <c r="D46" s="26">
        <v>0</v>
      </c>
      <c r="E46" s="160">
        <f t="shared" si="1"/>
        <v>0</v>
      </c>
      <c r="F46" s="161"/>
      <c r="G46" s="162"/>
    </row>
    <row r="47" spans="1:7" ht="14.25" customHeight="1" x14ac:dyDescent="0.25">
      <c r="A47" s="67" t="s">
        <v>333</v>
      </c>
      <c r="B47" s="67"/>
      <c r="C47" s="19">
        <v>0</v>
      </c>
      <c r="D47" s="26">
        <v>0</v>
      </c>
      <c r="E47" s="160">
        <f t="shared" ref="E47" si="2">C47+D47</f>
        <v>0</v>
      </c>
      <c r="F47" s="161"/>
      <c r="G47" s="162"/>
    </row>
    <row r="48" spans="1:7" ht="14.25" customHeight="1" x14ac:dyDescent="0.25">
      <c r="A48" s="67" t="s">
        <v>50</v>
      </c>
      <c r="B48" s="67"/>
      <c r="C48" s="19">
        <v>0</v>
      </c>
      <c r="D48" s="26">
        <v>0</v>
      </c>
      <c r="E48" s="160">
        <f t="shared" si="1"/>
        <v>0</v>
      </c>
      <c r="F48" s="161"/>
      <c r="G48" s="162"/>
    </row>
    <row r="49" spans="1:10" ht="14.25" customHeight="1" x14ac:dyDescent="0.25">
      <c r="A49" s="67" t="s">
        <v>335</v>
      </c>
      <c r="B49" s="67"/>
      <c r="C49" s="19">
        <v>0</v>
      </c>
      <c r="D49" s="26">
        <v>0</v>
      </c>
      <c r="E49" s="160">
        <f>C49+D49</f>
        <v>0</v>
      </c>
      <c r="F49" s="161"/>
      <c r="G49" s="162"/>
    </row>
    <row r="50" spans="1:10" ht="14.25" customHeight="1" x14ac:dyDescent="0.25">
      <c r="A50" s="67" t="s">
        <v>71</v>
      </c>
      <c r="B50" s="67"/>
      <c r="C50" s="19">
        <v>0</v>
      </c>
      <c r="D50" s="26">
        <v>0</v>
      </c>
      <c r="E50" s="160">
        <f t="shared" si="1"/>
        <v>0</v>
      </c>
      <c r="F50" s="161"/>
      <c r="G50" s="162"/>
    </row>
    <row r="51" spans="1:10" ht="14.25" customHeight="1" x14ac:dyDescent="0.25">
      <c r="A51" s="67" t="s">
        <v>356</v>
      </c>
      <c r="B51" s="67"/>
      <c r="C51" s="19">
        <v>0</v>
      </c>
      <c r="D51" s="26">
        <v>0</v>
      </c>
      <c r="E51" s="160">
        <f>C51+D51</f>
        <v>0</v>
      </c>
      <c r="F51" s="161"/>
      <c r="G51" s="162"/>
    </row>
    <row r="52" spans="1:10" ht="14.25" customHeight="1" x14ac:dyDescent="0.25">
      <c r="A52" s="67" t="s">
        <v>337</v>
      </c>
      <c r="B52" s="67"/>
      <c r="C52" s="19">
        <v>0</v>
      </c>
      <c r="D52" s="26">
        <v>0</v>
      </c>
      <c r="E52" s="160">
        <f t="shared" si="1"/>
        <v>0</v>
      </c>
      <c r="F52" s="161"/>
      <c r="G52" s="162"/>
    </row>
    <row r="53" spans="1:10" ht="14.25" customHeight="1" x14ac:dyDescent="0.25">
      <c r="A53" s="67" t="s">
        <v>51</v>
      </c>
      <c r="B53" s="67"/>
      <c r="C53" s="19">
        <v>0</v>
      </c>
      <c r="D53" s="26">
        <v>0</v>
      </c>
      <c r="E53" s="160">
        <f t="shared" si="1"/>
        <v>0</v>
      </c>
      <c r="F53" s="161"/>
      <c r="G53" s="162"/>
    </row>
    <row r="54" spans="1:10" ht="14.25" customHeight="1" x14ac:dyDescent="0.25">
      <c r="A54" s="65" t="s">
        <v>52</v>
      </c>
      <c r="B54" s="65"/>
      <c r="C54" s="19">
        <v>0</v>
      </c>
      <c r="D54" s="26">
        <v>0</v>
      </c>
      <c r="E54" s="160">
        <f t="shared" si="1"/>
        <v>0</v>
      </c>
      <c r="F54" s="186" t="str">
        <f>IF(C54&gt;15000,"EXCEEDS ALLOWABLE LIMITS","")</f>
        <v/>
      </c>
      <c r="G54" s="187" t="s">
        <v>53</v>
      </c>
    </row>
    <row r="55" spans="1:10" ht="14.25" customHeight="1" x14ac:dyDescent="0.25">
      <c r="A55" s="65" t="s">
        <v>336</v>
      </c>
      <c r="B55" s="65"/>
      <c r="C55" s="19">
        <v>0</v>
      </c>
      <c r="D55" s="26">
        <v>0</v>
      </c>
      <c r="E55" s="160">
        <f t="shared" ref="E55" si="3">C55+D55</f>
        <v>0</v>
      </c>
      <c r="F55" s="186" t="str">
        <f>IF(C55&gt;SUM(C40:C54,C56:C60)*0.025,"EXCEEDS ALLOWABLE LIMITS","")</f>
        <v/>
      </c>
      <c r="G55" s="187" t="s">
        <v>419</v>
      </c>
    </row>
    <row r="56" spans="1:10" ht="14.25" customHeight="1" x14ac:dyDescent="0.25">
      <c r="A56" s="67" t="s">
        <v>55</v>
      </c>
      <c r="B56" s="8"/>
      <c r="C56" s="19">
        <v>0</v>
      </c>
      <c r="D56" s="26">
        <v>0</v>
      </c>
      <c r="E56" s="160">
        <f t="shared" si="1"/>
        <v>0</v>
      </c>
      <c r="F56" s="161"/>
      <c r="G56" s="162"/>
    </row>
    <row r="57" spans="1:10" ht="14.25" customHeight="1" x14ac:dyDescent="0.25">
      <c r="A57" s="67" t="s">
        <v>12</v>
      </c>
      <c r="B57" s="8"/>
      <c r="C57" s="19">
        <v>0</v>
      </c>
      <c r="D57" s="26">
        <v>0</v>
      </c>
      <c r="E57" s="160">
        <f t="shared" si="1"/>
        <v>0</v>
      </c>
      <c r="F57" s="161"/>
      <c r="G57" s="162"/>
    </row>
    <row r="58" spans="1:10" ht="14.25" customHeight="1" x14ac:dyDescent="0.25">
      <c r="A58" s="67" t="s">
        <v>12</v>
      </c>
      <c r="B58" s="8"/>
      <c r="C58" s="19">
        <v>0</v>
      </c>
      <c r="D58" s="26">
        <v>0</v>
      </c>
      <c r="E58" s="160">
        <f t="shared" si="1"/>
        <v>0</v>
      </c>
      <c r="F58" s="161"/>
      <c r="G58" s="162"/>
    </row>
    <row r="59" spans="1:10" ht="14.25" customHeight="1" x14ac:dyDescent="0.25">
      <c r="A59" s="67" t="s">
        <v>12</v>
      </c>
      <c r="B59" s="8"/>
      <c r="C59" s="19">
        <v>0</v>
      </c>
      <c r="D59" s="26">
        <v>0</v>
      </c>
      <c r="E59" s="160">
        <f t="shared" si="1"/>
        <v>0</v>
      </c>
      <c r="F59" s="161"/>
      <c r="G59" s="162"/>
    </row>
    <row r="60" spans="1:10" ht="14.25" customHeight="1" x14ac:dyDescent="0.25">
      <c r="A60" s="67" t="s">
        <v>12</v>
      </c>
      <c r="B60" s="8"/>
      <c r="C60" s="19">
        <v>0</v>
      </c>
      <c r="D60" s="26">
        <v>0</v>
      </c>
      <c r="E60" s="27">
        <f t="shared" si="1"/>
        <v>0</v>
      </c>
      <c r="F60" s="161"/>
      <c r="G60" s="162"/>
    </row>
    <row r="61" spans="1:10" ht="14.25" customHeight="1" x14ac:dyDescent="0.25">
      <c r="A61" s="730" t="s">
        <v>223</v>
      </c>
      <c r="B61" s="730"/>
      <c r="C61" s="23">
        <f>SUM(C40:C60)</f>
        <v>0</v>
      </c>
      <c r="D61" s="23">
        <f>SUM(D40:D60)</f>
        <v>0</v>
      </c>
      <c r="E61" s="189">
        <f>SUM(E40:E60)</f>
        <v>0</v>
      </c>
      <c r="F61" s="163"/>
      <c r="G61" s="190"/>
    </row>
    <row r="62" spans="1:10" ht="14.25" customHeight="1" x14ac:dyDescent="0.25">
      <c r="A62" s="164"/>
      <c r="B62" s="164"/>
      <c r="C62" s="2"/>
      <c r="D62" s="2"/>
      <c r="E62" s="165"/>
      <c r="F62" s="172"/>
      <c r="G62" s="167"/>
    </row>
    <row r="63" spans="1:10" ht="15.75" customHeight="1" x14ac:dyDescent="0.25">
      <c r="A63" s="152" t="s">
        <v>385</v>
      </c>
      <c r="B63" s="152"/>
      <c r="C63" s="153"/>
      <c r="D63" s="154"/>
      <c r="E63" s="154"/>
      <c r="F63" s="154"/>
      <c r="G63" s="155"/>
      <c r="J63" s="191"/>
    </row>
    <row r="64" spans="1:10" ht="14.25" customHeight="1" x14ac:dyDescent="0.25">
      <c r="A64" s="67" t="s">
        <v>204</v>
      </c>
      <c r="B64" s="67"/>
      <c r="C64" s="21">
        <v>0</v>
      </c>
      <c r="D64" s="26">
        <v>0</v>
      </c>
      <c r="E64" s="170">
        <f>C64+D64</f>
        <v>0</v>
      </c>
      <c r="F64" s="161"/>
      <c r="G64" s="162"/>
      <c r="J64" s="191"/>
    </row>
    <row r="65" spans="1:10" ht="14.25" customHeight="1" x14ac:dyDescent="0.25">
      <c r="A65" s="67" t="s">
        <v>381</v>
      </c>
      <c r="B65" s="67"/>
      <c r="C65" s="19">
        <v>0</v>
      </c>
      <c r="D65" s="26">
        <v>0</v>
      </c>
      <c r="E65" s="27">
        <f t="shared" ref="E65:E75" si="4">C65+D65</f>
        <v>0</v>
      </c>
      <c r="F65" s="161"/>
      <c r="G65" s="162"/>
      <c r="J65" s="191"/>
    </row>
    <row r="66" spans="1:10" ht="14.25" customHeight="1" x14ac:dyDescent="0.25">
      <c r="A66" s="67" t="s">
        <v>350</v>
      </c>
      <c r="B66" s="67"/>
      <c r="C66" s="19">
        <v>0</v>
      </c>
      <c r="D66" s="26">
        <v>0</v>
      </c>
      <c r="E66" s="27">
        <f t="shared" si="4"/>
        <v>0</v>
      </c>
      <c r="F66" s="161"/>
      <c r="G66" s="162"/>
      <c r="J66" s="191"/>
    </row>
    <row r="67" spans="1:10" ht="14.25" customHeight="1" x14ac:dyDescent="0.25">
      <c r="A67" s="67" t="s">
        <v>351</v>
      </c>
      <c r="B67" s="67"/>
      <c r="C67" s="19">
        <v>0</v>
      </c>
      <c r="D67" s="26">
        <v>0</v>
      </c>
      <c r="E67" s="27">
        <f t="shared" si="4"/>
        <v>0</v>
      </c>
      <c r="F67" s="161"/>
      <c r="G67" s="162"/>
      <c r="J67" s="191"/>
    </row>
    <row r="68" spans="1:10" ht="14.25" customHeight="1" x14ac:dyDescent="0.25">
      <c r="A68" s="67" t="s">
        <v>352</v>
      </c>
      <c r="B68" s="67"/>
      <c r="C68" s="19">
        <v>0</v>
      </c>
      <c r="D68" s="26">
        <v>0</v>
      </c>
      <c r="E68" s="27">
        <f t="shared" si="4"/>
        <v>0</v>
      </c>
      <c r="F68" s="15" t="str">
        <f>IF(C68&gt;15000, "EXCEEDS ALLOWABLE LIMITS", "")</f>
        <v/>
      </c>
      <c r="G68" s="197" t="s">
        <v>53</v>
      </c>
    </row>
    <row r="69" spans="1:10" ht="14.25" customHeight="1" x14ac:dyDescent="0.25">
      <c r="A69" s="67" t="s">
        <v>347</v>
      </c>
      <c r="B69" s="67"/>
      <c r="C69" s="19">
        <v>0</v>
      </c>
      <c r="D69" s="26">
        <v>0</v>
      </c>
      <c r="E69" s="27">
        <f t="shared" si="4"/>
        <v>0</v>
      </c>
      <c r="F69" s="161"/>
      <c r="G69" s="162"/>
    </row>
    <row r="70" spans="1:10" ht="14.25" customHeight="1" x14ac:dyDescent="0.25">
      <c r="A70" s="67" t="s">
        <v>297</v>
      </c>
      <c r="B70" s="67"/>
      <c r="C70" s="19">
        <v>0</v>
      </c>
      <c r="D70" s="26">
        <v>0</v>
      </c>
      <c r="E70" s="27">
        <f>C70+D70</f>
        <v>0</v>
      </c>
      <c r="F70" s="161"/>
      <c r="G70" s="162"/>
    </row>
    <row r="71" spans="1:10" ht="14.25" customHeight="1" x14ac:dyDescent="0.25">
      <c r="A71" s="67" t="s">
        <v>55</v>
      </c>
      <c r="B71" s="8"/>
      <c r="C71" s="19">
        <v>0</v>
      </c>
      <c r="D71" s="26">
        <v>0</v>
      </c>
      <c r="E71" s="27">
        <f t="shared" si="4"/>
        <v>0</v>
      </c>
      <c r="F71" s="161"/>
      <c r="G71" s="162"/>
    </row>
    <row r="72" spans="1:10" ht="14.25" customHeight="1" x14ac:dyDescent="0.25">
      <c r="A72" s="67" t="s">
        <v>55</v>
      </c>
      <c r="B72" s="8"/>
      <c r="C72" s="19">
        <v>0</v>
      </c>
      <c r="D72" s="26">
        <v>0</v>
      </c>
      <c r="E72" s="27">
        <f t="shared" si="4"/>
        <v>0</v>
      </c>
      <c r="F72" s="161"/>
      <c r="G72" s="162"/>
    </row>
    <row r="73" spans="1:10" ht="14.25" customHeight="1" x14ac:dyDescent="0.25">
      <c r="A73" s="67" t="s">
        <v>55</v>
      </c>
      <c r="B73" s="8"/>
      <c r="C73" s="19">
        <v>0</v>
      </c>
      <c r="D73" s="26">
        <v>0</v>
      </c>
      <c r="E73" s="27">
        <f t="shared" ref="E73:E74" si="5">C73+D73</f>
        <v>0</v>
      </c>
      <c r="F73" s="161"/>
      <c r="G73" s="162"/>
    </row>
    <row r="74" spans="1:10" ht="14.25" customHeight="1" x14ac:dyDescent="0.25">
      <c r="A74" s="67" t="s">
        <v>55</v>
      </c>
      <c r="B74" s="8"/>
      <c r="C74" s="19">
        <v>0</v>
      </c>
      <c r="D74" s="26">
        <v>0</v>
      </c>
      <c r="E74" s="27">
        <f t="shared" si="5"/>
        <v>0</v>
      </c>
      <c r="F74" s="161"/>
      <c r="G74" s="162"/>
    </row>
    <row r="75" spans="1:10" ht="14.25" customHeight="1" x14ac:dyDescent="0.25">
      <c r="A75" s="67" t="s">
        <v>55</v>
      </c>
      <c r="B75" s="8"/>
      <c r="C75" s="19">
        <v>0</v>
      </c>
      <c r="D75" s="26">
        <v>0</v>
      </c>
      <c r="E75" s="27">
        <f t="shared" si="4"/>
        <v>0</v>
      </c>
      <c r="F75" s="161"/>
      <c r="G75" s="162"/>
    </row>
    <row r="76" spans="1:10" ht="15.75" customHeight="1" x14ac:dyDescent="0.25">
      <c r="A76" s="198"/>
      <c r="B76" s="198" t="s">
        <v>427</v>
      </c>
      <c r="C76" s="544">
        <f>SUM(C64:C75)</f>
        <v>0</v>
      </c>
      <c r="D76" s="23">
        <f>SUM(D64:D75)</f>
        <v>0</v>
      </c>
      <c r="E76" s="189">
        <f>SUM(E64:E75)</f>
        <v>0</v>
      </c>
      <c r="F76" s="163"/>
      <c r="G76" s="179"/>
      <c r="J76" s="192"/>
    </row>
    <row r="77" spans="1:10" ht="14.25" customHeight="1" x14ac:dyDescent="0.2">
      <c r="G77" s="179"/>
      <c r="J77" s="188"/>
    </row>
    <row r="78" spans="1:10" ht="14.25" customHeight="1" x14ac:dyDescent="0.25">
      <c r="A78" s="152" t="s">
        <v>225</v>
      </c>
      <c r="B78" s="152"/>
      <c r="C78" s="153"/>
      <c r="D78" s="154"/>
      <c r="E78" s="154"/>
      <c r="F78" s="154"/>
      <c r="G78" s="155"/>
      <c r="J78" s="188"/>
    </row>
    <row r="79" spans="1:10" ht="14.25" customHeight="1" x14ac:dyDescent="0.25">
      <c r="A79" s="67" t="s">
        <v>231</v>
      </c>
      <c r="B79" s="67"/>
      <c r="C79" s="21">
        <v>0</v>
      </c>
      <c r="D79" s="26">
        <v>0</v>
      </c>
      <c r="E79" s="27">
        <f t="shared" ref="E79:E87" si="6">C79+D79</f>
        <v>0</v>
      </c>
      <c r="F79" s="16" t="str">
        <f>IF(C79&gt;2000*'F-1. Budget Summary'!H4,"EXCEEDS ALLOWABLE LIMITS","")</f>
        <v/>
      </c>
      <c r="G79" s="199" t="s">
        <v>193</v>
      </c>
      <c r="J79" s="188"/>
    </row>
    <row r="80" spans="1:10" ht="14.25" customHeight="1" x14ac:dyDescent="0.25">
      <c r="A80" s="67" t="s">
        <v>230</v>
      </c>
      <c r="B80" s="67"/>
      <c r="C80" s="19">
        <v>0</v>
      </c>
      <c r="D80" s="26">
        <v>0</v>
      </c>
      <c r="E80" s="27">
        <f t="shared" si="6"/>
        <v>0</v>
      </c>
      <c r="F80" s="15" t="str" cm="1">
        <f t="array" ref="F80">IFERROR(_xlfn.IFS(AND('F-1. Budget Summary'!$C$5="Preservation (Occupied)",'F-2. Development Budget'!C80&gt;'F-1. Budget Summary'!$H$4*600),"EXCEEDS ALLOWABLE LIMITS",AND('F-1. Budget Summary'!$C$5="Rehabilitation (Unoccupied)",'F-2. Development Budget'!C80&gt;'F-1. Budget Summary'!$H$4*1200),"EXCEEDS ALLOWABLE LIMITS",AND('F-1. Budget Summary'!$C$5="New Construction",'F-2. Development Budget'!C80&gt;'F-1. Budget Summary'!$H$4*1200),"EXCEEDS ALLOWABLE LIMITS"),"")</f>
        <v/>
      </c>
      <c r="G80" s="200" t="s">
        <v>194</v>
      </c>
      <c r="J80" s="188"/>
    </row>
    <row r="81" spans="1:10" ht="14.25" customHeight="1" x14ac:dyDescent="0.25">
      <c r="A81" s="67" t="s">
        <v>54</v>
      </c>
      <c r="B81" s="67"/>
      <c r="C81" s="19">
        <v>0</v>
      </c>
      <c r="D81" s="26">
        <v>0</v>
      </c>
      <c r="E81" s="27">
        <f t="shared" si="6"/>
        <v>0</v>
      </c>
      <c r="F81" s="161"/>
      <c r="G81" s="162"/>
      <c r="J81" s="188"/>
    </row>
    <row r="82" spans="1:10" ht="14.25" customHeight="1" x14ac:dyDescent="0.25">
      <c r="A82" s="67" t="s">
        <v>229</v>
      </c>
      <c r="B82" s="67"/>
      <c r="C82" s="19">
        <v>0</v>
      </c>
      <c r="D82" s="26">
        <v>0</v>
      </c>
      <c r="E82" s="27">
        <f t="shared" si="6"/>
        <v>0</v>
      </c>
      <c r="F82" s="161"/>
      <c r="G82" s="162"/>
      <c r="J82" s="188"/>
    </row>
    <row r="83" spans="1:10" ht="14.25" customHeight="1" x14ac:dyDescent="0.25">
      <c r="A83" s="67" t="s">
        <v>55</v>
      </c>
      <c r="B83" s="8"/>
      <c r="C83" s="19">
        <v>0</v>
      </c>
      <c r="D83" s="26">
        <v>0</v>
      </c>
      <c r="E83" s="27">
        <f t="shared" si="6"/>
        <v>0</v>
      </c>
      <c r="F83" s="161"/>
      <c r="G83" s="162"/>
      <c r="J83" s="188"/>
    </row>
    <row r="84" spans="1:10" ht="14.25" customHeight="1" x14ac:dyDescent="0.25">
      <c r="A84" s="67" t="s">
        <v>55</v>
      </c>
      <c r="B84" s="8"/>
      <c r="C84" s="19">
        <v>0</v>
      </c>
      <c r="D84" s="26">
        <v>0</v>
      </c>
      <c r="E84" s="27">
        <f t="shared" si="6"/>
        <v>0</v>
      </c>
      <c r="F84" s="161"/>
      <c r="G84" s="162"/>
      <c r="J84" s="188"/>
    </row>
    <row r="85" spans="1:10" ht="14.25" customHeight="1" x14ac:dyDescent="0.25">
      <c r="A85" s="67" t="s">
        <v>55</v>
      </c>
      <c r="B85" s="8"/>
      <c r="C85" s="19">
        <v>0</v>
      </c>
      <c r="D85" s="26">
        <v>0</v>
      </c>
      <c r="E85" s="27">
        <f t="shared" si="6"/>
        <v>0</v>
      </c>
      <c r="F85" s="161"/>
      <c r="G85" s="162"/>
      <c r="J85" s="184"/>
    </row>
    <row r="86" spans="1:10" ht="14.25" customHeight="1" x14ac:dyDescent="0.25">
      <c r="A86" s="67" t="s">
        <v>55</v>
      </c>
      <c r="B86" s="8"/>
      <c r="C86" s="19">
        <v>0</v>
      </c>
      <c r="D86" s="26">
        <v>0</v>
      </c>
      <c r="E86" s="27">
        <f t="shared" si="6"/>
        <v>0</v>
      </c>
      <c r="F86" s="161"/>
      <c r="G86" s="162"/>
      <c r="J86" s="184"/>
    </row>
    <row r="87" spans="1:10" ht="14.25" customHeight="1" x14ac:dyDescent="0.25">
      <c r="A87" s="67" t="s">
        <v>55</v>
      </c>
      <c r="B87" s="8"/>
      <c r="C87" s="19">
        <v>0</v>
      </c>
      <c r="D87" s="26">
        <v>0</v>
      </c>
      <c r="E87" s="27">
        <f t="shared" si="6"/>
        <v>0</v>
      </c>
      <c r="F87" s="161"/>
      <c r="G87" s="162"/>
      <c r="J87" s="184"/>
    </row>
    <row r="88" spans="1:10" ht="14.25" customHeight="1" x14ac:dyDescent="0.25">
      <c r="A88" s="198"/>
      <c r="B88" s="198" t="s">
        <v>226</v>
      </c>
      <c r="C88" s="544">
        <f>SUM(C79:C87)</f>
        <v>0</v>
      </c>
      <c r="D88" s="23">
        <f>SUM(D79:D87)</f>
        <v>0</v>
      </c>
      <c r="E88" s="189">
        <f>SUM(E79:E87)</f>
        <v>0</v>
      </c>
      <c r="F88" s="163"/>
      <c r="G88" s="179"/>
      <c r="J88" s="184"/>
    </row>
    <row r="89" spans="1:10" ht="14.25" customHeight="1" x14ac:dyDescent="0.2">
      <c r="G89" s="179"/>
      <c r="J89" s="184"/>
    </row>
    <row r="90" spans="1:10" ht="14.25" customHeight="1" x14ac:dyDescent="0.25">
      <c r="A90" s="152" t="s">
        <v>348</v>
      </c>
      <c r="B90" s="152"/>
      <c r="C90" s="153"/>
      <c r="D90" s="154"/>
      <c r="E90" s="154"/>
      <c r="F90" s="154"/>
      <c r="G90" s="155"/>
      <c r="J90" s="191"/>
    </row>
    <row r="91" spans="1:10" ht="14.25" customHeight="1" x14ac:dyDescent="0.25">
      <c r="A91" s="67" t="s">
        <v>56</v>
      </c>
      <c r="B91" s="67"/>
      <c r="C91" s="21">
        <v>0</v>
      </c>
      <c r="D91" s="30">
        <v>0</v>
      </c>
      <c r="E91" s="170">
        <f>C91+D91</f>
        <v>0</v>
      </c>
      <c r="F91" s="161"/>
      <c r="G91" s="162"/>
      <c r="J91" s="191"/>
    </row>
    <row r="92" spans="1:10" ht="15" customHeight="1" x14ac:dyDescent="0.25">
      <c r="A92" s="67" t="s">
        <v>57</v>
      </c>
      <c r="B92" s="67"/>
      <c r="C92" s="19">
        <v>0</v>
      </c>
      <c r="D92" s="26">
        <v>0</v>
      </c>
      <c r="E92" s="27">
        <f t="shared" ref="E92:E102" si="7">C92+D92</f>
        <v>0</v>
      </c>
      <c r="F92" s="161"/>
      <c r="G92" s="162"/>
      <c r="J92" s="183"/>
    </row>
    <row r="93" spans="1:10" ht="14.25" customHeight="1" x14ac:dyDescent="0.25">
      <c r="A93" s="67" t="s">
        <v>338</v>
      </c>
      <c r="B93" s="67"/>
      <c r="C93" s="19">
        <v>0</v>
      </c>
      <c r="D93" s="26">
        <v>0</v>
      </c>
      <c r="E93" s="27">
        <f t="shared" si="7"/>
        <v>0</v>
      </c>
      <c r="F93" s="161"/>
      <c r="G93" s="162"/>
      <c r="J93" s="183"/>
    </row>
    <row r="94" spans="1:10" ht="14.25" customHeight="1" x14ac:dyDescent="0.25">
      <c r="A94" s="67" t="s">
        <v>339</v>
      </c>
      <c r="B94" s="67"/>
      <c r="C94" s="19">
        <v>0</v>
      </c>
      <c r="D94" s="26">
        <v>0</v>
      </c>
      <c r="E94" s="27">
        <f t="shared" si="7"/>
        <v>0</v>
      </c>
      <c r="F94" s="161"/>
      <c r="G94" s="162"/>
      <c r="J94" s="183"/>
    </row>
    <row r="95" spans="1:10" ht="14.25" customHeight="1" x14ac:dyDescent="0.25">
      <c r="A95" s="71" t="s">
        <v>298</v>
      </c>
      <c r="B95" s="71"/>
      <c r="C95" s="19">
        <v>0</v>
      </c>
      <c r="D95" s="26">
        <v>0</v>
      </c>
      <c r="E95" s="27">
        <f t="shared" si="7"/>
        <v>0</v>
      </c>
      <c r="F95" s="161"/>
      <c r="G95" s="162"/>
      <c r="J95" s="183"/>
    </row>
    <row r="96" spans="1:10" ht="14.25" customHeight="1" x14ac:dyDescent="0.25">
      <c r="A96" s="67" t="s">
        <v>299</v>
      </c>
      <c r="B96" s="67"/>
      <c r="C96" s="19">
        <v>0</v>
      </c>
      <c r="D96" s="26">
        <v>0</v>
      </c>
      <c r="E96" s="27">
        <f t="shared" si="7"/>
        <v>0</v>
      </c>
      <c r="F96" s="161"/>
      <c r="G96" s="162"/>
      <c r="J96" s="192"/>
    </row>
    <row r="97" spans="1:12" ht="14.25" customHeight="1" x14ac:dyDescent="0.25">
      <c r="A97" s="67" t="s">
        <v>340</v>
      </c>
      <c r="B97" s="67"/>
      <c r="C97" s="19">
        <v>0</v>
      </c>
      <c r="D97" s="26">
        <v>0</v>
      </c>
      <c r="E97" s="27">
        <f t="shared" si="7"/>
        <v>0</v>
      </c>
      <c r="F97" s="161"/>
      <c r="G97" s="162"/>
      <c r="J97" s="192"/>
    </row>
    <row r="98" spans="1:12" ht="14.25" customHeight="1" x14ac:dyDescent="0.25">
      <c r="A98" s="71" t="s">
        <v>341</v>
      </c>
      <c r="B98" s="71"/>
      <c r="C98" s="19">
        <v>0</v>
      </c>
      <c r="D98" s="26">
        <v>0</v>
      </c>
      <c r="E98" s="27">
        <f t="shared" si="7"/>
        <v>0</v>
      </c>
      <c r="F98" s="161"/>
      <c r="G98" s="162"/>
      <c r="J98" s="192"/>
    </row>
    <row r="99" spans="1:12" ht="14.25" customHeight="1" x14ac:dyDescent="0.25">
      <c r="A99" s="71" t="s">
        <v>349</v>
      </c>
      <c r="B99" s="71"/>
      <c r="C99" s="19">
        <v>0</v>
      </c>
      <c r="D99" s="26">
        <v>0</v>
      </c>
      <c r="E99" s="27">
        <f t="shared" si="7"/>
        <v>0</v>
      </c>
      <c r="F99" s="161"/>
      <c r="G99" s="162"/>
      <c r="J99" s="192"/>
    </row>
    <row r="100" spans="1:12" ht="14.25" customHeight="1" x14ac:dyDescent="0.25">
      <c r="A100" s="67" t="s">
        <v>55</v>
      </c>
      <c r="B100" s="8"/>
      <c r="C100" s="19">
        <v>0</v>
      </c>
      <c r="D100" s="26">
        <v>0</v>
      </c>
      <c r="E100" s="27">
        <f t="shared" si="7"/>
        <v>0</v>
      </c>
      <c r="F100" s="161"/>
      <c r="G100" s="162"/>
      <c r="J100" s="192"/>
    </row>
    <row r="101" spans="1:12" ht="14.25" customHeight="1" x14ac:dyDescent="0.25">
      <c r="A101" s="67" t="s">
        <v>55</v>
      </c>
      <c r="B101" s="8"/>
      <c r="C101" s="19">
        <v>0</v>
      </c>
      <c r="D101" s="26">
        <v>0</v>
      </c>
      <c r="E101" s="27">
        <f t="shared" si="7"/>
        <v>0</v>
      </c>
      <c r="F101" s="161"/>
      <c r="G101" s="162"/>
      <c r="J101" s="192"/>
    </row>
    <row r="102" spans="1:12" ht="14.25" customHeight="1" x14ac:dyDescent="0.25">
      <c r="A102" s="67" t="s">
        <v>55</v>
      </c>
      <c r="B102" s="8"/>
      <c r="C102" s="19">
        <v>0</v>
      </c>
      <c r="D102" s="26">
        <v>0</v>
      </c>
      <c r="E102" s="27">
        <f t="shared" si="7"/>
        <v>0</v>
      </c>
      <c r="F102" s="161"/>
      <c r="G102" s="162"/>
      <c r="I102" s="194"/>
      <c r="J102" s="192"/>
    </row>
    <row r="103" spans="1:12" ht="14.25" customHeight="1" x14ac:dyDescent="0.25">
      <c r="A103" s="730" t="s">
        <v>384</v>
      </c>
      <c r="B103" s="730"/>
      <c r="C103" s="23">
        <f>SUM(C91:C102)</f>
        <v>0</v>
      </c>
      <c r="D103" s="23">
        <f>SUM(D91:D102)</f>
        <v>0</v>
      </c>
      <c r="E103" s="23">
        <f>SUM(E91:E102)</f>
        <v>0</v>
      </c>
      <c r="F103" s="163"/>
      <c r="G103" s="179"/>
      <c r="I103" s="2"/>
      <c r="J103" s="2"/>
      <c r="K103" s="194"/>
      <c r="L103" s="192"/>
    </row>
    <row r="104" spans="1:12" ht="15.75" customHeight="1" x14ac:dyDescent="0.25">
      <c r="A104" s="180"/>
      <c r="B104" s="180"/>
      <c r="C104" s="3"/>
      <c r="D104" s="3"/>
      <c r="E104" s="163"/>
      <c r="F104" s="163"/>
      <c r="G104" s="179"/>
      <c r="J104" s="151"/>
    </row>
    <row r="105" spans="1:12" ht="14.25" customHeight="1" x14ac:dyDescent="0.25">
      <c r="A105" s="152" t="s">
        <v>382</v>
      </c>
      <c r="B105" s="152"/>
      <c r="C105" s="152"/>
      <c r="D105" s="154"/>
      <c r="E105" s="154"/>
      <c r="F105" s="154"/>
      <c r="G105" s="155"/>
      <c r="J105" s="151"/>
    </row>
    <row r="106" spans="1:12" ht="14.25" customHeight="1" x14ac:dyDescent="0.25">
      <c r="A106" s="67" t="s">
        <v>343</v>
      </c>
      <c r="B106" s="67"/>
      <c r="C106" s="31">
        <v>0</v>
      </c>
      <c r="D106" s="32">
        <v>0</v>
      </c>
      <c r="E106" s="195">
        <f t="shared" ref="E106:E115" si="8">C106+D106</f>
        <v>0</v>
      </c>
      <c r="F106" s="161"/>
      <c r="G106" s="162"/>
      <c r="J106" s="151"/>
    </row>
    <row r="107" spans="1:12" ht="14.25" customHeight="1" x14ac:dyDescent="0.25">
      <c r="A107" s="67" t="s">
        <v>344</v>
      </c>
      <c r="B107" s="67"/>
      <c r="C107" s="19">
        <v>0</v>
      </c>
      <c r="D107" s="26">
        <v>0</v>
      </c>
      <c r="E107" s="27">
        <f t="shared" si="8"/>
        <v>0</v>
      </c>
      <c r="F107" s="161"/>
      <c r="G107" s="162"/>
      <c r="J107" s="151"/>
    </row>
    <row r="108" spans="1:12" ht="14.25" customHeight="1" x14ac:dyDescent="0.25">
      <c r="A108" s="67" t="s">
        <v>345</v>
      </c>
      <c r="B108" s="67"/>
      <c r="C108" s="19">
        <v>0</v>
      </c>
      <c r="D108" s="26">
        <v>0</v>
      </c>
      <c r="E108" s="27">
        <f t="shared" si="8"/>
        <v>0</v>
      </c>
      <c r="F108" s="161"/>
      <c r="G108" s="162"/>
      <c r="J108" s="151"/>
    </row>
    <row r="109" spans="1:12" ht="14.25" customHeight="1" x14ac:dyDescent="0.25">
      <c r="A109" s="67" t="s">
        <v>59</v>
      </c>
      <c r="B109" s="67"/>
      <c r="C109" s="19">
        <v>0</v>
      </c>
      <c r="D109" s="26">
        <v>0</v>
      </c>
      <c r="E109" s="27">
        <f t="shared" si="8"/>
        <v>0</v>
      </c>
      <c r="F109" s="161"/>
      <c r="G109" s="162"/>
      <c r="J109" s="151"/>
    </row>
    <row r="110" spans="1:12" ht="14.25" customHeight="1" x14ac:dyDescent="0.25">
      <c r="A110" s="67" t="s">
        <v>60</v>
      </c>
      <c r="B110" s="67"/>
      <c r="C110" s="19">
        <v>0</v>
      </c>
      <c r="D110" s="26">
        <v>0</v>
      </c>
      <c r="E110" s="27">
        <f t="shared" si="8"/>
        <v>0</v>
      </c>
      <c r="F110" s="161"/>
      <c r="G110" s="162"/>
    </row>
    <row r="111" spans="1:12" ht="14.1" customHeight="1" x14ac:dyDescent="0.25">
      <c r="A111" s="67" t="s">
        <v>342</v>
      </c>
      <c r="B111" s="67"/>
      <c r="C111" s="19">
        <v>0</v>
      </c>
      <c r="D111" s="26">
        <v>0</v>
      </c>
      <c r="E111" s="27">
        <f t="shared" si="8"/>
        <v>0</v>
      </c>
      <c r="F111" s="161"/>
      <c r="G111" s="162"/>
    </row>
    <row r="112" spans="1:12" ht="14.25" customHeight="1" x14ac:dyDescent="0.25">
      <c r="A112" s="71" t="s">
        <v>346</v>
      </c>
      <c r="B112" s="71"/>
      <c r="C112" s="19">
        <v>0</v>
      </c>
      <c r="D112" s="26">
        <v>0</v>
      </c>
      <c r="E112" s="27">
        <f>C112+D112</f>
        <v>0</v>
      </c>
      <c r="F112" s="161"/>
      <c r="G112" s="162"/>
    </row>
    <row r="113" spans="1:7" ht="14.25" customHeight="1" x14ac:dyDescent="0.25">
      <c r="A113" s="67" t="s">
        <v>12</v>
      </c>
      <c r="B113" s="8"/>
      <c r="C113" s="19">
        <v>0</v>
      </c>
      <c r="D113" s="26">
        <v>0</v>
      </c>
      <c r="E113" s="27">
        <f t="shared" si="8"/>
        <v>0</v>
      </c>
      <c r="F113" s="161"/>
      <c r="G113" s="162"/>
    </row>
    <row r="114" spans="1:7" ht="14.1" customHeight="1" x14ac:dyDescent="0.25">
      <c r="A114" s="67" t="s">
        <v>12</v>
      </c>
      <c r="B114" s="8"/>
      <c r="C114" s="19">
        <v>0</v>
      </c>
      <c r="D114" s="26">
        <v>0</v>
      </c>
      <c r="E114" s="27">
        <f t="shared" si="8"/>
        <v>0</v>
      </c>
      <c r="F114" s="161"/>
      <c r="G114" s="162"/>
    </row>
    <row r="115" spans="1:7" ht="14.25" customHeight="1" x14ac:dyDescent="0.25">
      <c r="A115" s="67" t="s">
        <v>12</v>
      </c>
      <c r="B115" s="8"/>
      <c r="C115" s="19">
        <v>0</v>
      </c>
      <c r="D115" s="26">
        <v>0</v>
      </c>
      <c r="E115" s="27">
        <f t="shared" si="8"/>
        <v>0</v>
      </c>
      <c r="F115" s="161"/>
      <c r="G115" s="162"/>
    </row>
    <row r="116" spans="1:7" ht="14.25" customHeight="1" x14ac:dyDescent="0.25">
      <c r="A116" s="730" t="s">
        <v>224</v>
      </c>
      <c r="B116" s="730"/>
      <c r="C116" s="544">
        <f>SUM(C106:C115)</f>
        <v>0</v>
      </c>
      <c r="D116" s="23">
        <f>SUM(D106:D115)</f>
        <v>0</v>
      </c>
      <c r="E116" s="23">
        <f>SUM(E106:E115)</f>
        <v>0</v>
      </c>
      <c r="F116" s="3"/>
      <c r="G116" s="179"/>
    </row>
    <row r="117" spans="1:7" ht="14.25" customHeight="1" x14ac:dyDescent="0.25">
      <c r="A117" s="164"/>
      <c r="B117" s="164"/>
      <c r="C117" s="2"/>
      <c r="D117" s="2"/>
      <c r="E117" s="165"/>
      <c r="F117" s="172"/>
      <c r="G117" s="167"/>
    </row>
    <row r="118" spans="1:7" ht="14.25" customHeight="1" x14ac:dyDescent="0.25">
      <c r="A118" s="152" t="s">
        <v>214</v>
      </c>
      <c r="B118" s="152"/>
      <c r="C118" s="153"/>
      <c r="D118" s="154"/>
      <c r="E118" s="154"/>
      <c r="F118" s="154"/>
      <c r="G118" s="155"/>
    </row>
    <row r="119" spans="1:7" ht="15.75" customHeight="1" x14ac:dyDescent="0.25">
      <c r="A119" s="67" t="s">
        <v>61</v>
      </c>
      <c r="B119" s="67"/>
      <c r="C119" s="24">
        <v>0</v>
      </c>
      <c r="D119" s="25">
        <v>0</v>
      </c>
      <c r="E119" s="170">
        <f t="shared" ref="E119:E125" si="9">C119+D119</f>
        <v>0</v>
      </c>
      <c r="F119" s="161"/>
      <c r="G119" s="162"/>
    </row>
    <row r="120" spans="1:7" ht="14.25" customHeight="1" x14ac:dyDescent="0.25">
      <c r="A120" s="67" t="s">
        <v>62</v>
      </c>
      <c r="B120" s="67"/>
      <c r="C120" s="19">
        <v>0</v>
      </c>
      <c r="D120" s="26">
        <v>0</v>
      </c>
      <c r="E120" s="27">
        <f t="shared" si="9"/>
        <v>0</v>
      </c>
      <c r="F120" s="161"/>
      <c r="G120" s="162"/>
    </row>
    <row r="121" spans="1:7" ht="14.25" customHeight="1" x14ac:dyDescent="0.25">
      <c r="A121" s="71" t="s">
        <v>328</v>
      </c>
      <c r="B121" s="67"/>
      <c r="C121" s="19">
        <v>0</v>
      </c>
      <c r="D121" s="26">
        <v>0</v>
      </c>
      <c r="E121" s="27">
        <f>C121+D121</f>
        <v>0</v>
      </c>
      <c r="F121" s="161"/>
      <c r="G121" s="162"/>
    </row>
    <row r="122" spans="1:7" ht="14.25" customHeight="1" x14ac:dyDescent="0.25">
      <c r="A122" s="71" t="s">
        <v>330</v>
      </c>
      <c r="B122" s="67"/>
      <c r="C122" s="19">
        <v>0</v>
      </c>
      <c r="D122" s="26">
        <v>0</v>
      </c>
      <c r="E122" s="27">
        <f>C122+D122</f>
        <v>0</v>
      </c>
      <c r="F122" s="161"/>
      <c r="G122" s="162"/>
    </row>
    <row r="123" spans="1:7" ht="14.25" customHeight="1" x14ac:dyDescent="0.25">
      <c r="A123" s="67" t="s">
        <v>58</v>
      </c>
      <c r="B123" s="71"/>
      <c r="C123" s="19">
        <v>0</v>
      </c>
      <c r="D123" s="26">
        <v>0</v>
      </c>
      <c r="E123" s="27">
        <f t="shared" si="9"/>
        <v>0</v>
      </c>
      <c r="F123" s="161"/>
      <c r="G123" s="162"/>
    </row>
    <row r="124" spans="1:7" ht="14.25" customHeight="1" x14ac:dyDescent="0.25">
      <c r="A124" s="67" t="s">
        <v>12</v>
      </c>
      <c r="B124" s="8"/>
      <c r="C124" s="19">
        <v>0</v>
      </c>
      <c r="D124" s="26">
        <v>0</v>
      </c>
      <c r="E124" s="27">
        <f t="shared" si="9"/>
        <v>0</v>
      </c>
      <c r="F124" s="161"/>
      <c r="G124" s="162"/>
    </row>
    <row r="125" spans="1:7" ht="14.25" customHeight="1" x14ac:dyDescent="0.25">
      <c r="A125" s="67" t="s">
        <v>12</v>
      </c>
      <c r="B125" s="8"/>
      <c r="C125" s="19">
        <v>0</v>
      </c>
      <c r="D125" s="26">
        <v>0</v>
      </c>
      <c r="E125" s="27">
        <f t="shared" si="9"/>
        <v>0</v>
      </c>
      <c r="F125" s="161"/>
      <c r="G125" s="162"/>
    </row>
    <row r="126" spans="1:7" ht="14.25" customHeight="1" x14ac:dyDescent="0.25">
      <c r="A126" s="178"/>
      <c r="B126" s="178" t="s">
        <v>215</v>
      </c>
      <c r="C126" s="177">
        <f>SUM(C119:C125)</f>
        <v>0</v>
      </c>
      <c r="D126" s="177">
        <f>SUM(D119:D125)</f>
        <v>0</v>
      </c>
      <c r="E126" s="177">
        <f>SUM(E119:E125)</f>
        <v>0</v>
      </c>
      <c r="F126" s="13"/>
      <c r="G126" s="179"/>
    </row>
    <row r="127" spans="1:7" ht="14.25" customHeight="1" x14ac:dyDescent="0.25">
      <c r="A127" s="198"/>
      <c r="B127" s="180"/>
      <c r="C127" s="3"/>
      <c r="D127" s="3"/>
      <c r="E127" s="163"/>
      <c r="F127" s="163"/>
      <c r="G127" s="179"/>
    </row>
    <row r="128" spans="1:7" ht="14.25" customHeight="1" x14ac:dyDescent="0.25">
      <c r="A128" s="152" t="s">
        <v>216</v>
      </c>
      <c r="B128" s="152"/>
      <c r="C128" s="153"/>
      <c r="D128" s="154"/>
      <c r="E128" s="154"/>
      <c r="F128" s="154"/>
      <c r="G128" s="155"/>
    </row>
    <row r="129" spans="1:7" ht="14.25" customHeight="1" x14ac:dyDescent="0.25">
      <c r="A129" s="67" t="s">
        <v>64</v>
      </c>
      <c r="B129" s="67"/>
      <c r="C129" s="21">
        <v>0</v>
      </c>
      <c r="D129" s="26">
        <v>0</v>
      </c>
      <c r="E129" s="27">
        <f t="shared" ref="E129:E139" si="10">C129+D129</f>
        <v>0</v>
      </c>
      <c r="F129" s="161"/>
      <c r="G129" s="162"/>
    </row>
    <row r="130" spans="1:7" ht="14.25" customHeight="1" x14ac:dyDescent="0.25">
      <c r="A130" s="67" t="s">
        <v>72</v>
      </c>
      <c r="B130" s="67"/>
      <c r="C130" s="19">
        <v>0</v>
      </c>
      <c r="D130" s="26">
        <v>0</v>
      </c>
      <c r="E130" s="27">
        <f>C130+D130</f>
        <v>0</v>
      </c>
      <c r="F130" s="161"/>
      <c r="G130" s="162"/>
    </row>
    <row r="131" spans="1:7" ht="14.25" customHeight="1" x14ac:dyDescent="0.25">
      <c r="A131" s="67" t="s">
        <v>73</v>
      </c>
      <c r="B131" s="67"/>
      <c r="C131" s="19">
        <v>0</v>
      </c>
      <c r="D131" s="26">
        <v>0</v>
      </c>
      <c r="E131" s="27">
        <f>C131+D131</f>
        <v>0</v>
      </c>
      <c r="F131" s="161"/>
      <c r="G131" s="162"/>
    </row>
    <row r="132" spans="1:7" ht="14.25" customHeight="1" x14ac:dyDescent="0.25">
      <c r="A132" s="67" t="s">
        <v>218</v>
      </c>
      <c r="B132" s="67"/>
      <c r="C132" s="19">
        <v>0</v>
      </c>
      <c r="D132" s="26">
        <v>0</v>
      </c>
      <c r="E132" s="27">
        <f t="shared" si="10"/>
        <v>0</v>
      </c>
      <c r="F132" s="161"/>
      <c r="G132" s="162"/>
    </row>
    <row r="133" spans="1:7" ht="14.25" customHeight="1" x14ac:dyDescent="0.25">
      <c r="A133" s="67" t="s">
        <v>219</v>
      </c>
      <c r="B133" s="67"/>
      <c r="C133" s="19">
        <v>0</v>
      </c>
      <c r="D133" s="26">
        <v>0</v>
      </c>
      <c r="E133" s="27">
        <f t="shared" si="10"/>
        <v>0</v>
      </c>
      <c r="F133" s="161"/>
      <c r="G133" s="162"/>
    </row>
    <row r="134" spans="1:7" ht="14.25" customHeight="1" x14ac:dyDescent="0.25">
      <c r="A134" s="67" t="s">
        <v>65</v>
      </c>
      <c r="B134" s="67"/>
      <c r="C134" s="19">
        <v>0</v>
      </c>
      <c r="D134" s="26">
        <v>0</v>
      </c>
      <c r="E134" s="27">
        <f t="shared" si="10"/>
        <v>0</v>
      </c>
      <c r="F134" s="161"/>
      <c r="G134" s="162"/>
    </row>
    <row r="135" spans="1:7" ht="14.25" customHeight="1" x14ac:dyDescent="0.25">
      <c r="A135" s="67" t="s">
        <v>66</v>
      </c>
      <c r="B135" s="67"/>
      <c r="C135" s="19">
        <v>0</v>
      </c>
      <c r="D135" s="26">
        <v>0</v>
      </c>
      <c r="E135" s="27">
        <f t="shared" si="10"/>
        <v>0</v>
      </c>
      <c r="F135" s="161"/>
      <c r="G135" s="162"/>
    </row>
    <row r="136" spans="1:7" ht="14.25" customHeight="1" x14ac:dyDescent="0.25">
      <c r="A136" s="71" t="s">
        <v>63</v>
      </c>
      <c r="B136" s="156"/>
      <c r="C136" s="19">
        <v>0</v>
      </c>
      <c r="D136" s="33">
        <v>0</v>
      </c>
      <c r="E136" s="27">
        <f>C136+D136</f>
        <v>0</v>
      </c>
      <c r="F136" s="161"/>
      <c r="G136" s="162"/>
    </row>
    <row r="137" spans="1:7" ht="14.25" customHeight="1" x14ac:dyDescent="0.25">
      <c r="A137" s="67" t="s">
        <v>55</v>
      </c>
      <c r="B137" s="8"/>
      <c r="C137" s="19">
        <v>0</v>
      </c>
      <c r="D137" s="26">
        <v>0</v>
      </c>
      <c r="E137" s="27">
        <f t="shared" si="10"/>
        <v>0</v>
      </c>
      <c r="F137" s="161"/>
      <c r="G137" s="162"/>
    </row>
    <row r="138" spans="1:7" ht="14.25" customHeight="1" x14ac:dyDescent="0.25">
      <c r="A138" s="67" t="s">
        <v>55</v>
      </c>
      <c r="B138" s="8"/>
      <c r="C138" s="19">
        <v>0</v>
      </c>
      <c r="D138" s="26">
        <v>0</v>
      </c>
      <c r="E138" s="27">
        <f t="shared" si="10"/>
        <v>0</v>
      </c>
      <c r="F138" s="161"/>
      <c r="G138" s="162"/>
    </row>
    <row r="139" spans="1:7" ht="14.25" customHeight="1" x14ac:dyDescent="0.25">
      <c r="A139" s="67" t="s">
        <v>55</v>
      </c>
      <c r="B139" s="8"/>
      <c r="C139" s="19">
        <v>0</v>
      </c>
      <c r="D139" s="26">
        <v>0</v>
      </c>
      <c r="E139" s="27">
        <f t="shared" si="10"/>
        <v>0</v>
      </c>
      <c r="F139" s="161"/>
      <c r="G139" s="162"/>
    </row>
    <row r="140" spans="1:7" ht="14.25" customHeight="1" x14ac:dyDescent="0.25">
      <c r="A140" s="198"/>
      <c r="B140" s="198" t="s">
        <v>227</v>
      </c>
      <c r="C140" s="23">
        <f>SUM(C129:C139)</f>
        <v>0</v>
      </c>
      <c r="D140" s="23">
        <f>SUM(D129:D139)</f>
        <v>0</v>
      </c>
      <c r="E140" s="23">
        <f>SUM(E129:E139)</f>
        <v>0</v>
      </c>
      <c r="F140" s="163"/>
      <c r="G140" s="196"/>
    </row>
    <row r="141" spans="1:7" ht="14.25" customHeight="1" x14ac:dyDescent="0.25">
      <c r="A141" s="180"/>
      <c r="B141" s="180"/>
      <c r="C141" s="3"/>
      <c r="D141" s="163"/>
      <c r="E141" s="163"/>
      <c r="F141" s="163"/>
      <c r="G141" s="196"/>
    </row>
    <row r="142" spans="1:7" ht="15.75" x14ac:dyDescent="0.25">
      <c r="A142" s="152" t="s">
        <v>387</v>
      </c>
      <c r="B142" s="152"/>
      <c r="C142" s="153"/>
      <c r="D142" s="154"/>
      <c r="E142" s="154"/>
      <c r="F142" s="154"/>
      <c r="G142" s="155"/>
    </row>
    <row r="143" spans="1:7" ht="15.75" x14ac:dyDescent="0.25">
      <c r="A143" s="67" t="s">
        <v>68</v>
      </c>
      <c r="B143" s="67"/>
      <c r="C143" s="21">
        <v>0</v>
      </c>
      <c r="D143" s="26">
        <v>0</v>
      </c>
      <c r="E143" s="27">
        <f t="shared" ref="E143:E151" si="11">C143+D143</f>
        <v>0</v>
      </c>
      <c r="F143" s="161"/>
      <c r="G143" s="162"/>
    </row>
    <row r="144" spans="1:7" ht="15.75" x14ac:dyDescent="0.25">
      <c r="A144" s="67" t="s">
        <v>69</v>
      </c>
      <c r="B144" s="67"/>
      <c r="C144" s="19">
        <v>0</v>
      </c>
      <c r="D144" s="26">
        <v>0</v>
      </c>
      <c r="E144" s="27">
        <f t="shared" si="11"/>
        <v>0</v>
      </c>
      <c r="F144" s="161"/>
      <c r="G144" s="162"/>
    </row>
    <row r="145" spans="1:10" ht="15.75" x14ac:dyDescent="0.25">
      <c r="A145" s="67" t="s">
        <v>353</v>
      </c>
      <c r="B145" s="67"/>
      <c r="C145" s="19">
        <v>0</v>
      </c>
      <c r="D145" s="26">
        <v>0</v>
      </c>
      <c r="E145" s="27">
        <f t="shared" si="11"/>
        <v>0</v>
      </c>
      <c r="F145" s="161"/>
      <c r="G145" s="162"/>
    </row>
    <row r="146" spans="1:10" ht="15.75" x14ac:dyDescent="0.25">
      <c r="A146" s="67" t="s">
        <v>354</v>
      </c>
      <c r="B146" s="67"/>
      <c r="C146" s="19">
        <v>0</v>
      </c>
      <c r="D146" s="26">
        <v>0</v>
      </c>
      <c r="E146" s="27">
        <f t="shared" si="11"/>
        <v>0</v>
      </c>
      <c r="F146" s="161"/>
      <c r="G146" s="162"/>
    </row>
    <row r="147" spans="1:10" ht="15.75" x14ac:dyDescent="0.25">
      <c r="A147" s="67" t="s">
        <v>355</v>
      </c>
      <c r="B147" s="67"/>
      <c r="C147" s="19">
        <v>0</v>
      </c>
      <c r="D147" s="26">
        <v>0</v>
      </c>
      <c r="E147" s="27">
        <f t="shared" si="11"/>
        <v>0</v>
      </c>
      <c r="F147" s="161"/>
      <c r="G147" s="162"/>
    </row>
    <row r="148" spans="1:10" ht="15.75" x14ac:dyDescent="0.25">
      <c r="A148" s="67" t="s">
        <v>386</v>
      </c>
      <c r="B148" s="67"/>
      <c r="C148" s="19">
        <v>0</v>
      </c>
      <c r="D148" s="26">
        <v>0</v>
      </c>
      <c r="E148" s="27">
        <f t="shared" ref="E148" si="12">C148+D148</f>
        <v>0</v>
      </c>
      <c r="F148" s="161"/>
      <c r="G148" s="162"/>
    </row>
    <row r="149" spans="1:10" ht="15.75" x14ac:dyDescent="0.25">
      <c r="A149" s="67" t="s">
        <v>55</v>
      </c>
      <c r="B149" s="8"/>
      <c r="C149" s="19">
        <v>0</v>
      </c>
      <c r="D149" s="26">
        <v>0</v>
      </c>
      <c r="E149" s="27">
        <f t="shared" si="11"/>
        <v>0</v>
      </c>
      <c r="F149" s="161"/>
      <c r="G149" s="162"/>
    </row>
    <row r="150" spans="1:10" ht="15.75" x14ac:dyDescent="0.25">
      <c r="A150" s="71" t="s">
        <v>12</v>
      </c>
      <c r="B150" s="9"/>
      <c r="C150" s="19">
        <v>0</v>
      </c>
      <c r="D150" s="26">
        <v>0</v>
      </c>
      <c r="E150" s="27">
        <f t="shared" si="11"/>
        <v>0</v>
      </c>
      <c r="F150" s="161"/>
      <c r="G150" s="162"/>
    </row>
    <row r="151" spans="1:10" ht="15.75" x14ac:dyDescent="0.25">
      <c r="A151" s="67" t="s">
        <v>55</v>
      </c>
      <c r="B151" s="8"/>
      <c r="C151" s="19">
        <v>0</v>
      </c>
      <c r="D151" s="26">
        <v>0</v>
      </c>
      <c r="E151" s="27">
        <f t="shared" si="11"/>
        <v>0</v>
      </c>
      <c r="F151" s="161"/>
      <c r="G151" s="162"/>
    </row>
    <row r="152" spans="1:10" ht="15.75" x14ac:dyDescent="0.25">
      <c r="A152" s="193"/>
      <c r="B152" s="198" t="s">
        <v>388</v>
      </c>
      <c r="C152" s="544">
        <f>SUM(C143:C151)</f>
        <v>0</v>
      </c>
      <c r="D152" s="23">
        <f>SUM(D143:D151)</f>
        <v>0</v>
      </c>
      <c r="E152" s="23">
        <f>SUM(E143:E151)</f>
        <v>0</v>
      </c>
      <c r="F152" s="194"/>
      <c r="G152" s="5"/>
    </row>
    <row r="153" spans="1:10" ht="15.75" customHeight="1" x14ac:dyDescent="0.2">
      <c r="G153" s="5"/>
      <c r="J153" s="183"/>
    </row>
    <row r="154" spans="1:10" ht="15" customHeight="1" x14ac:dyDescent="0.25">
      <c r="A154" s="152" t="s">
        <v>377</v>
      </c>
      <c r="B154" s="152"/>
      <c r="C154" s="153"/>
      <c r="D154" s="154"/>
      <c r="E154" s="154"/>
      <c r="F154" s="154"/>
      <c r="G154" s="155"/>
      <c r="J154" s="183"/>
    </row>
    <row r="155" spans="1:10" ht="14.25" customHeight="1" x14ac:dyDescent="0.25">
      <c r="A155" s="687" t="s">
        <v>424</v>
      </c>
      <c r="C155" s="19">
        <v>0</v>
      </c>
      <c r="D155" s="26">
        <v>0</v>
      </c>
      <c r="E155" s="27">
        <v>0</v>
      </c>
      <c r="F155" s="161"/>
      <c r="G155" s="162"/>
    </row>
    <row r="156" spans="1:10" ht="14.25" customHeight="1" x14ac:dyDescent="0.25">
      <c r="A156" s="687" t="s">
        <v>424</v>
      </c>
      <c r="B156" s="180"/>
      <c r="C156" s="19">
        <v>0</v>
      </c>
      <c r="D156" s="26">
        <v>0</v>
      </c>
      <c r="E156" s="27">
        <f>C156+D156</f>
        <v>0</v>
      </c>
      <c r="F156" s="161"/>
      <c r="G156" s="162"/>
      <c r="J156" s="183"/>
    </row>
    <row r="157" spans="1:10" ht="14.25" customHeight="1" x14ac:dyDescent="0.25">
      <c r="A157" s="687" t="s">
        <v>424</v>
      </c>
      <c r="B157" s="180"/>
      <c r="C157" s="19">
        <v>0</v>
      </c>
      <c r="D157" s="26">
        <v>0</v>
      </c>
      <c r="E157" s="27">
        <f>C157+D157</f>
        <v>0</v>
      </c>
      <c r="F157" s="161"/>
      <c r="G157" s="162"/>
      <c r="J157" s="183"/>
    </row>
    <row r="158" spans="1:10" ht="15" customHeight="1" x14ac:dyDescent="0.25">
      <c r="A158" s="180"/>
      <c r="B158" s="198" t="s">
        <v>378</v>
      </c>
      <c r="C158" s="23">
        <f>SUM(C155:C157)</f>
        <v>0</v>
      </c>
      <c r="D158" s="23">
        <f>SUM(D155:D157)</f>
        <v>0</v>
      </c>
      <c r="E158" s="23">
        <f>SUM(E155:E157)</f>
        <v>0</v>
      </c>
      <c r="F158" s="163"/>
      <c r="G158" s="196"/>
      <c r="J158" s="183"/>
    </row>
    <row r="159" spans="1:10" ht="15" customHeight="1" x14ac:dyDescent="0.25">
      <c r="A159" s="180"/>
      <c r="B159" s="180"/>
      <c r="C159" s="3"/>
      <c r="D159" s="163"/>
      <c r="E159" s="163"/>
      <c r="F159" s="163"/>
      <c r="G159" s="196"/>
      <c r="J159" s="183"/>
    </row>
    <row r="160" spans="1:10" ht="18.75" customHeight="1" x14ac:dyDescent="0.2">
      <c r="A160" s="201" t="s">
        <v>67</v>
      </c>
      <c r="B160" s="202"/>
      <c r="C160" s="34">
        <v>0</v>
      </c>
      <c r="D160" s="35">
        <v>0</v>
      </c>
      <c r="E160" s="45">
        <f>C160+D160</f>
        <v>0</v>
      </c>
      <c r="F160" s="46" t="str">
        <f>IF(E160&gt;((E162-E126)*10%),"EXCEEDS ALLOWABLE LIMITS","")</f>
        <v/>
      </c>
      <c r="G160" s="724" t="s">
        <v>301</v>
      </c>
      <c r="H160" s="203"/>
      <c r="J160" s="204"/>
    </row>
    <row r="161" spans="1:12" ht="12" customHeight="1" x14ac:dyDescent="0.25">
      <c r="A161" s="205"/>
      <c r="B161" s="205"/>
      <c r="C161" s="18"/>
      <c r="D161" s="18"/>
      <c r="E161" s="18"/>
      <c r="F161" s="2"/>
      <c r="G161" s="206"/>
      <c r="H161" s="203"/>
      <c r="J161" s="204"/>
    </row>
    <row r="162" spans="1:12" ht="16.5" customHeight="1" x14ac:dyDescent="0.25">
      <c r="A162" s="207" t="s">
        <v>379</v>
      </c>
      <c r="B162" s="208"/>
      <c r="C162" s="604">
        <f>C37+C61+C76+C88+C103+C116</f>
        <v>0</v>
      </c>
      <c r="D162" s="251">
        <f>D37+D61+D152+D103+D116+D76+D88+D140</f>
        <v>0</v>
      </c>
      <c r="E162" s="605">
        <f>E37+E61+E152+E103+E116+E76+E88+E140</f>
        <v>0</v>
      </c>
      <c r="F162" s="46"/>
      <c r="G162" s="725" t="s">
        <v>380</v>
      </c>
      <c r="H162" s="203"/>
      <c r="J162" s="204"/>
    </row>
    <row r="163" spans="1:12" ht="12" customHeight="1" x14ac:dyDescent="0.25">
      <c r="B163" s="205"/>
      <c r="C163" s="18"/>
      <c r="D163" s="18"/>
      <c r="E163" s="18"/>
      <c r="F163" s="2"/>
      <c r="G163" s="206"/>
      <c r="J163" s="204"/>
    </row>
    <row r="164" spans="1:12" ht="21.75" customHeight="1" x14ac:dyDescent="0.25">
      <c r="A164" s="209" t="s">
        <v>220</v>
      </c>
      <c r="B164" s="209"/>
      <c r="C164" s="606">
        <f>ROUND(C37+C61+C76+C88+C103+C116+C126+C140+C152+C158+C160,0)</f>
        <v>0</v>
      </c>
      <c r="D164" s="606">
        <f>ROUND(D37+D61+D76+D88+D103+D116+D126+D140+D152+D158+D160,0)</f>
        <v>0</v>
      </c>
      <c r="E164" s="607">
        <f>ROUND(E37+E61+E76+E88+E103+E116+E126+E140+E152+E158+E160,0)</f>
        <v>0</v>
      </c>
      <c r="F164" s="569" t="str">
        <f>IF(E164=C13,"SOURCES EQUAL USES","SOURCES DO NOT EQUAL USES")</f>
        <v>SOURCES EQUAL USES</v>
      </c>
      <c r="G164" s="210"/>
      <c r="L164" s="192"/>
    </row>
    <row r="165" spans="1:12" ht="12" customHeight="1" x14ac:dyDescent="0.25">
      <c r="A165" s="211"/>
      <c r="B165" s="211"/>
      <c r="E165" s="212"/>
      <c r="F165" s="212"/>
      <c r="G165" s="213"/>
      <c r="H165" s="213"/>
      <c r="I165" s="213"/>
      <c r="J165" s="213"/>
      <c r="K165" s="194"/>
      <c r="L165" s="192"/>
    </row>
    <row r="166" spans="1:12" x14ac:dyDescent="0.2">
      <c r="C166" s="543"/>
      <c r="E166" s="163"/>
    </row>
  </sheetData>
  <sheetProtection algorithmName="SHA-512" hashValue="eVy13ty5PT2rFBm6lF/t+OBoRx/oKQh+QGeCVR7WfbhCu9Xkh23/WRptsiTX6txT2OpKs3T+1iciF6IAnSLWFA==" saltValue="LVz/CqYjD3S1cq+zLwCehw==" spinCount="100000" sheet="1" formatCells="0" formatColumns="0" formatRows="0"/>
  <mergeCells count="11">
    <mergeCell ref="A5:B5"/>
    <mergeCell ref="A6:B6"/>
    <mergeCell ref="A116:B116"/>
    <mergeCell ref="A8:B8"/>
    <mergeCell ref="A7:B7"/>
    <mergeCell ref="A61:B61"/>
    <mergeCell ref="A103:B103"/>
    <mergeCell ref="A18:B18"/>
    <mergeCell ref="A9:B9"/>
    <mergeCell ref="A10:B10"/>
    <mergeCell ref="A11:B11"/>
  </mergeCells>
  <conditionalFormatting sqref="D13">
    <cfRule type="cellIs" dxfId="40" priority="13" operator="equal">
      <formula>"SOURCES EQUAL USES"</formula>
    </cfRule>
    <cfRule type="cellIs" dxfId="39" priority="16" operator="equal">
      <formula>"SOURCES DO NOT EQUAL USES"</formula>
    </cfRule>
  </conditionalFormatting>
  <conditionalFormatting sqref="F22:F25 F155:F161">
    <cfRule type="cellIs" dxfId="38" priority="3" operator="equal">
      <formula>"BELOW REQUIRED CONTINGENCY"</formula>
    </cfRule>
    <cfRule type="cellIs" dxfId="37" priority="4" operator="equal">
      <formula>"EXCEEDS ALLOWABLE LIMITS"</formula>
    </cfRule>
  </conditionalFormatting>
  <conditionalFormatting sqref="F24">
    <cfRule type="cellIs" dxfId="36" priority="1" operator="equal">
      <formula>"BIDDING NOT REQUIRED"</formula>
    </cfRule>
    <cfRule type="cellIs" dxfId="35" priority="2" operator="equal">
      <formula>"BIDDING REQUIRED"</formula>
    </cfRule>
  </conditionalFormatting>
  <conditionalFormatting sqref="F27:F62 F64:F76 F79:F88 F91:F104 F106:F117 F119:F127 F129:F141 F143:F152 F162:G162 F163:F164">
    <cfRule type="cellIs" dxfId="34" priority="19" operator="equal">
      <formula>"BELOW REQUIRED CONTINGENCY"</formula>
    </cfRule>
    <cfRule type="cellIs" dxfId="33" priority="20" operator="equal">
      <formula>"EXCEEDS ALLOWABLE LIMITS"</formula>
    </cfRule>
  </conditionalFormatting>
  <conditionalFormatting sqref="F164">
    <cfRule type="cellIs" dxfId="32" priority="14" operator="equal">
      <formula>"SOURCES EQUAL USES"</formula>
    </cfRule>
    <cfRule type="cellIs" dxfId="31" priority="15" operator="equal">
      <formula>"SOURCES DO NOT EQUAL USES"</formula>
    </cfRule>
  </conditionalFormatting>
  <hyperlinks>
    <hyperlink ref="G40" r:id="rId1" xr:uid="{11E82D63-14F3-4B9C-945C-03BC7734790F}"/>
    <hyperlink ref="G41" r:id="rId2" xr:uid="{8621F524-48C3-4557-8494-EB44DD90CE0B}"/>
  </hyperlinks>
  <printOptions horizontalCentered="1"/>
  <pageMargins left="0.25" right="0.25" top="0.75" bottom="0.75" header="0.3" footer="0.3"/>
  <pageSetup scale="82" fitToHeight="2" orientation="portrait" r:id="rId3"/>
  <headerFooter alignWithMargins="0">
    <oddHeader>&amp;L&amp;"Times New Roman,Bold Italic"&amp;12Project Name: 
Development Budget: 
&amp;R&amp;"Times New Roman,Italic"&amp;D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05BD-D077-4F02-945B-2E193FE6D1B7}">
  <sheetPr codeName="Sheet12">
    <tabColor theme="5" tint="0.79998168889431442"/>
    <pageSetUpPr autoPageBreaks="0"/>
  </sheetPr>
  <dimension ref="A1:AL158"/>
  <sheetViews>
    <sheetView showGridLines="0" zoomScale="85" zoomScaleNormal="85" zoomScaleSheetLayoutView="85" zoomScalePageLayoutView="145" workbookViewId="0">
      <pane xSplit="2" ySplit="5" topLeftCell="C6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9.140625" defaultRowHeight="12.75" x14ac:dyDescent="0.2"/>
  <cols>
    <col min="1" max="1" width="8.28515625" style="135" customWidth="1"/>
    <col min="2" max="2" width="45.7109375" style="135" customWidth="1"/>
    <col min="3" max="3" width="20.140625" style="135" customWidth="1"/>
    <col min="4" max="4" width="17.28515625" style="135" customWidth="1"/>
    <col min="5" max="5" width="18.7109375" style="135" customWidth="1"/>
    <col min="6" max="6" width="3.5703125" style="135" customWidth="1"/>
    <col min="7" max="20" width="28.140625" style="135" customWidth="1"/>
    <col min="21" max="21" width="19.85546875" style="135" customWidth="1"/>
    <col min="22" max="22" width="17.140625" style="216" customWidth="1"/>
    <col min="23" max="29" width="9.140625" style="135"/>
    <col min="30" max="30" width="28.140625" style="135" customWidth="1"/>
    <col min="31" max="37" width="9.140625" style="135"/>
    <col min="38" max="38" width="22.5703125" style="135" customWidth="1"/>
    <col min="39" max="16384" width="9.140625" style="135"/>
  </cols>
  <sheetData>
    <row r="1" spans="1:38" ht="18" customHeight="1" x14ac:dyDescent="0.2">
      <c r="A1" s="729"/>
      <c r="B1" s="729"/>
      <c r="D1" s="148"/>
      <c r="F1" s="181"/>
      <c r="G1" s="215"/>
    </row>
    <row r="2" spans="1:38" ht="15" customHeight="1" x14ac:dyDescent="0.25">
      <c r="A2" s="133" t="s">
        <v>376</v>
      </c>
      <c r="B2" s="134"/>
      <c r="D2" s="148"/>
      <c r="F2" s="181"/>
      <c r="G2" s="215"/>
    </row>
    <row r="3" spans="1:38" ht="14.1" customHeight="1" x14ac:dyDescent="0.2">
      <c r="A3" s="147"/>
      <c r="B3" s="147"/>
      <c r="D3" s="148"/>
      <c r="F3" s="181"/>
      <c r="G3" s="215"/>
    </row>
    <row r="4" spans="1:38" ht="13.5" customHeight="1" x14ac:dyDescent="0.25">
      <c r="A4" s="67"/>
      <c r="B4" s="67"/>
      <c r="C4" s="731" t="s">
        <v>6</v>
      </c>
      <c r="D4" s="731" t="s">
        <v>7</v>
      </c>
      <c r="E4" s="732" t="s">
        <v>8</v>
      </c>
      <c r="F4" s="217"/>
      <c r="G4" s="727" t="s">
        <v>127</v>
      </c>
      <c r="H4" s="727" t="s">
        <v>127</v>
      </c>
      <c r="I4" s="727" t="s">
        <v>127</v>
      </c>
      <c r="J4" s="727" t="s">
        <v>127</v>
      </c>
      <c r="K4" s="727" t="s">
        <v>127</v>
      </c>
      <c r="L4" s="727" t="s">
        <v>127</v>
      </c>
      <c r="M4" s="727" t="s">
        <v>428</v>
      </c>
      <c r="N4" s="727" t="s">
        <v>127</v>
      </c>
      <c r="O4" s="727" t="s">
        <v>127</v>
      </c>
      <c r="P4" s="727" t="s">
        <v>127</v>
      </c>
      <c r="Q4" s="727" t="s">
        <v>127</v>
      </c>
      <c r="R4" s="727" t="s">
        <v>127</v>
      </c>
      <c r="S4" s="727" t="s">
        <v>127</v>
      </c>
      <c r="T4" s="727" t="s">
        <v>127</v>
      </c>
      <c r="U4" s="728" t="s">
        <v>261</v>
      </c>
      <c r="V4" s="726" t="s">
        <v>273</v>
      </c>
      <c r="AL4" s="218"/>
    </row>
    <row r="5" spans="1:38" ht="13.5" customHeight="1" x14ac:dyDescent="0.25">
      <c r="A5" s="67"/>
      <c r="B5" s="67"/>
      <c r="C5" s="731"/>
      <c r="D5" s="731"/>
      <c r="E5" s="732"/>
      <c r="F5" s="217"/>
      <c r="G5" s="727"/>
      <c r="H5" s="727"/>
      <c r="I5" s="727"/>
      <c r="J5" s="727"/>
      <c r="K5" s="727"/>
      <c r="L5" s="727"/>
      <c r="M5" s="727"/>
      <c r="N5" s="727"/>
      <c r="O5" s="727"/>
      <c r="P5" s="727"/>
      <c r="Q5" s="727"/>
      <c r="R5" s="727"/>
      <c r="S5" s="727"/>
      <c r="T5" s="727"/>
      <c r="U5" s="728"/>
      <c r="V5" s="726"/>
    </row>
    <row r="6" spans="1:38" ht="13.5" customHeight="1" x14ac:dyDescent="0.25">
      <c r="A6" s="67"/>
      <c r="B6" s="67"/>
      <c r="C6" s="219"/>
      <c r="D6" s="219"/>
      <c r="E6" s="219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</row>
    <row r="7" spans="1:38" ht="15" customHeight="1" x14ac:dyDescent="0.25">
      <c r="A7" s="152" t="str">
        <f>'F-2. Development Budget'!A20</f>
        <v>Direct Hard Costs in Construction Contract</v>
      </c>
      <c r="B7" s="153"/>
      <c r="C7" s="154"/>
      <c r="D7" s="222"/>
      <c r="E7" s="155"/>
      <c r="F7" s="181"/>
      <c r="G7" s="223"/>
      <c r="H7" s="224"/>
      <c r="I7" s="225"/>
      <c r="J7" s="225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6"/>
      <c r="V7" s="227"/>
    </row>
    <row r="8" spans="1:38" ht="14.1" customHeight="1" x14ac:dyDescent="0.25">
      <c r="A8" s="67" t="str">
        <f>'F-2. Development Budget'!A21</f>
        <v>General Requirements (Div. 1)</v>
      </c>
      <c r="B8" s="156"/>
      <c r="C8" s="228">
        <f>'F-2. Development Budget'!C21</f>
        <v>0</v>
      </c>
      <c r="D8" s="228">
        <f>'F-2. Development Budget'!D21</f>
        <v>0</v>
      </c>
      <c r="E8" s="228">
        <f>'F-2. Development Budget'!E21</f>
        <v>0</v>
      </c>
      <c r="F8" s="229"/>
      <c r="G8" s="38">
        <v>0</v>
      </c>
      <c r="H8" s="4">
        <v>0</v>
      </c>
      <c r="I8" s="4">
        <v>0</v>
      </c>
      <c r="J8" s="4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230">
        <f>SUM(G8:T8)</f>
        <v>0</v>
      </c>
      <c r="V8" s="231">
        <f>U8-E8</f>
        <v>0</v>
      </c>
    </row>
    <row r="9" spans="1:38" ht="14.25" customHeight="1" x14ac:dyDescent="0.25">
      <c r="A9" s="67" t="str">
        <f>'F-2. Development Budget'!A22</f>
        <v>Existing Conditions (Div. 2)</v>
      </c>
      <c r="B9" s="156"/>
      <c r="C9" s="228">
        <f>'F-2. Development Budget'!C22</f>
        <v>0</v>
      </c>
      <c r="D9" s="228">
        <f>'F-2. Development Budget'!D22</f>
        <v>0</v>
      </c>
      <c r="E9" s="228">
        <f>'F-2. Development Budget'!E22</f>
        <v>0</v>
      </c>
      <c r="F9" s="232"/>
      <c r="G9" s="38">
        <v>0</v>
      </c>
      <c r="H9" s="4">
        <v>0</v>
      </c>
      <c r="I9" s="4">
        <v>0</v>
      </c>
      <c r="J9" s="4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230">
        <f>SUM(G9:T9)</f>
        <v>0</v>
      </c>
      <c r="V9" s="231">
        <f>U9-E9</f>
        <v>0</v>
      </c>
    </row>
    <row r="10" spans="1:38" ht="14.25" customHeight="1" x14ac:dyDescent="0.25">
      <c r="A10" s="67" t="str">
        <f>'F-2. Development Budget'!A23</f>
        <v>Builder's Costs (Div. 3-33)</v>
      </c>
      <c r="B10" s="156"/>
      <c r="C10" s="228">
        <f>'F-2. Development Budget'!C23</f>
        <v>0</v>
      </c>
      <c r="D10" s="228">
        <f>'F-2. Development Budget'!D23</f>
        <v>0</v>
      </c>
      <c r="E10" s="228">
        <f>'F-2. Development Budget'!E23</f>
        <v>0</v>
      </c>
      <c r="F10" s="232"/>
      <c r="G10" s="38">
        <v>0</v>
      </c>
      <c r="H10" s="4">
        <v>0</v>
      </c>
      <c r="I10" s="4">
        <v>0</v>
      </c>
      <c r="J10" s="4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230">
        <f>SUM(G10:T10)</f>
        <v>0</v>
      </c>
      <c r="V10" s="231">
        <f>U10-E10</f>
        <v>0</v>
      </c>
    </row>
    <row r="11" spans="1:38" ht="14.25" customHeight="1" x14ac:dyDescent="0.25">
      <c r="A11" s="67"/>
      <c r="B11" s="164" t="s">
        <v>205</v>
      </c>
      <c r="C11" s="545">
        <f>'F-2. Development Budget'!C24</f>
        <v>0</v>
      </c>
      <c r="D11" s="545">
        <f>'F-2. Development Budget'!D24</f>
        <v>0</v>
      </c>
      <c r="E11" s="545">
        <f>'F-2. Development Budget'!E24</f>
        <v>0</v>
      </c>
      <c r="F11" s="233"/>
      <c r="G11" s="234">
        <f t="shared" ref="G11:S11" si="0">SUM(G8:G10)</f>
        <v>0</v>
      </c>
      <c r="H11" s="230">
        <f t="shared" si="0"/>
        <v>0</v>
      </c>
      <c r="I11" s="230">
        <f t="shared" si="0"/>
        <v>0</v>
      </c>
      <c r="J11" s="230">
        <f t="shared" si="0"/>
        <v>0</v>
      </c>
      <c r="K11" s="230">
        <f t="shared" si="0"/>
        <v>0</v>
      </c>
      <c r="L11" s="230">
        <f t="shared" si="0"/>
        <v>0</v>
      </c>
      <c r="M11" s="230">
        <f t="shared" si="0"/>
        <v>0</v>
      </c>
      <c r="N11" s="230">
        <f t="shared" si="0"/>
        <v>0</v>
      </c>
      <c r="O11" s="230">
        <f t="shared" si="0"/>
        <v>0</v>
      </c>
      <c r="P11" s="230">
        <f t="shared" si="0"/>
        <v>0</v>
      </c>
      <c r="Q11" s="230">
        <f t="shared" si="0"/>
        <v>0</v>
      </c>
      <c r="R11" s="230">
        <f t="shared" si="0"/>
        <v>0</v>
      </c>
      <c r="S11" s="230">
        <f t="shared" si="0"/>
        <v>0</v>
      </c>
      <c r="T11" s="230">
        <f>SUM(T8:T10)</f>
        <v>0</v>
      </c>
      <c r="U11" s="235">
        <f>SUM(U8:U10)</f>
        <v>0</v>
      </c>
      <c r="V11" s="231">
        <f>U11-E11</f>
        <v>0</v>
      </c>
    </row>
    <row r="12" spans="1:38" ht="15.75" x14ac:dyDescent="0.25">
      <c r="A12" s="67"/>
      <c r="B12" s="80"/>
      <c r="C12" s="236"/>
      <c r="D12" s="236"/>
      <c r="E12" s="236"/>
      <c r="F12" s="237"/>
      <c r="V12" s="238"/>
    </row>
    <row r="13" spans="1:38" ht="15" customHeight="1" x14ac:dyDescent="0.25">
      <c r="A13" s="152" t="str">
        <f>'F-2. Development Budget'!A26</f>
        <v>Other Hard Costs Included in Construction Contract</v>
      </c>
      <c r="B13" s="153"/>
      <c r="C13" s="154"/>
      <c r="D13" s="154"/>
      <c r="E13" s="155"/>
      <c r="F13" s="239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240"/>
      <c r="V13" s="241"/>
    </row>
    <row r="14" spans="1:38" ht="14.25" customHeight="1" x14ac:dyDescent="0.25">
      <c r="A14" s="169" t="str">
        <f>'F-2. Development Budget'!A27</f>
        <v>Builder's Overhead</v>
      </c>
      <c r="B14" s="242"/>
      <c r="C14" s="228">
        <f>'F-2. Development Budget'!C27</f>
        <v>0</v>
      </c>
      <c r="D14" s="228">
        <f>'F-2. Development Budget'!D27</f>
        <v>0</v>
      </c>
      <c r="E14" s="228">
        <f>'F-2. Development Budget'!E27</f>
        <v>0</v>
      </c>
      <c r="F14" s="243"/>
      <c r="G14" s="37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230">
        <f t="shared" ref="U14:U19" si="1">SUM(G14:T14)</f>
        <v>0</v>
      </c>
      <c r="V14" s="231">
        <f t="shared" ref="V14:V20" si="2">U14-E14</f>
        <v>0</v>
      </c>
    </row>
    <row r="15" spans="1:38" ht="14.25" customHeight="1" x14ac:dyDescent="0.25">
      <c r="A15" s="169" t="str">
        <f>'F-2. Development Budget'!A28</f>
        <v>Builder's Profit</v>
      </c>
      <c r="B15" s="244"/>
      <c r="C15" s="228">
        <f>'F-2. Development Budget'!C28</f>
        <v>0</v>
      </c>
      <c r="D15" s="228">
        <f>'F-2. Development Budget'!D28</f>
        <v>0</v>
      </c>
      <c r="E15" s="228">
        <f>'F-2. Development Budget'!E28</f>
        <v>0</v>
      </c>
      <c r="F15" s="243"/>
      <c r="G15" s="36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230">
        <f t="shared" si="1"/>
        <v>0</v>
      </c>
      <c r="V15" s="231">
        <f t="shared" si="2"/>
        <v>0</v>
      </c>
    </row>
    <row r="16" spans="1:38" ht="14.25" customHeight="1" x14ac:dyDescent="0.25">
      <c r="A16" s="169" t="str">
        <f>'F-2. Development Budget'!A29</f>
        <v>Bond Premium or LOC</v>
      </c>
      <c r="B16" s="244"/>
      <c r="C16" s="228">
        <f>'F-2. Development Budget'!C29</f>
        <v>0</v>
      </c>
      <c r="D16" s="228">
        <f>'F-2. Development Budget'!D29</f>
        <v>0</v>
      </c>
      <c r="E16" s="228">
        <f>'F-2. Development Budget'!E29</f>
        <v>0</v>
      </c>
      <c r="F16" s="243"/>
      <c r="G16" s="36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230">
        <f t="shared" si="1"/>
        <v>0</v>
      </c>
      <c r="V16" s="231">
        <f t="shared" si="2"/>
        <v>0</v>
      </c>
    </row>
    <row r="17" spans="1:22" ht="14.25" customHeight="1" x14ac:dyDescent="0.25">
      <c r="A17" s="169" t="str">
        <f>'F-2. Development Budget'!A30</f>
        <v>Building Permits</v>
      </c>
      <c r="B17" s="244"/>
      <c r="C17" s="228">
        <f>'F-2. Development Budget'!C30</f>
        <v>0</v>
      </c>
      <c r="D17" s="228">
        <f>'F-2. Development Budget'!D30</f>
        <v>0</v>
      </c>
      <c r="E17" s="228">
        <f>'F-2. Development Budget'!E30</f>
        <v>0</v>
      </c>
      <c r="F17" s="243"/>
      <c r="G17" s="36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230">
        <f t="shared" si="1"/>
        <v>0</v>
      </c>
      <c r="V17" s="231">
        <f t="shared" si="2"/>
        <v>0</v>
      </c>
    </row>
    <row r="18" spans="1:22" ht="14.25" customHeight="1" x14ac:dyDescent="0.25">
      <c r="A18" s="169" t="str">
        <f>'F-2. Development Budget'!A31</f>
        <v>Other - General Conditions</v>
      </c>
      <c r="B18" s="244"/>
      <c r="C18" s="228">
        <f>'F-2. Development Budget'!C31</f>
        <v>0</v>
      </c>
      <c r="D18" s="228">
        <f>'F-2. Development Budget'!D31</f>
        <v>0</v>
      </c>
      <c r="E18" s="228">
        <f>'F-2. Development Budget'!E31</f>
        <v>0</v>
      </c>
      <c r="F18" s="243"/>
      <c r="G18" s="36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230">
        <f t="shared" si="1"/>
        <v>0</v>
      </c>
      <c r="V18" s="231">
        <f t="shared" si="2"/>
        <v>0</v>
      </c>
    </row>
    <row r="19" spans="1:22" ht="14.25" customHeight="1" x14ac:dyDescent="0.25">
      <c r="A19" s="171" t="s">
        <v>12</v>
      </c>
      <c r="B19" s="245">
        <f>'F-2. Development Budget'!B32</f>
        <v>0</v>
      </c>
      <c r="C19" s="228">
        <f>'F-2. Development Budget'!C32</f>
        <v>0</v>
      </c>
      <c r="D19" s="228">
        <f>'F-2. Development Budget'!D32</f>
        <v>0</v>
      </c>
      <c r="E19" s="228">
        <f>'F-2. Development Budget'!E32</f>
        <v>0</v>
      </c>
      <c r="F19" s="243"/>
      <c r="G19" s="36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230">
        <f t="shared" si="1"/>
        <v>0</v>
      </c>
      <c r="V19" s="231">
        <f t="shared" si="2"/>
        <v>0</v>
      </c>
    </row>
    <row r="20" spans="1:22" ht="14.25" customHeight="1" x14ac:dyDescent="0.25">
      <c r="A20" s="80"/>
      <c r="B20" s="164" t="s">
        <v>222</v>
      </c>
      <c r="C20" s="545">
        <f>'F-2. Development Budget'!C33</f>
        <v>0</v>
      </c>
      <c r="D20" s="545">
        <f>'F-2. Development Budget'!D33</f>
        <v>0</v>
      </c>
      <c r="E20" s="545">
        <f>'F-2. Development Budget'!E33</f>
        <v>0</v>
      </c>
      <c r="F20" s="246"/>
      <c r="G20" s="247">
        <f t="shared" ref="G20:T20" si="3">SUM(G14:G19)</f>
        <v>0</v>
      </c>
      <c r="H20" s="248">
        <f t="shared" si="3"/>
        <v>0</v>
      </c>
      <c r="I20" s="248">
        <f t="shared" si="3"/>
        <v>0</v>
      </c>
      <c r="J20" s="248">
        <f t="shared" si="3"/>
        <v>0</v>
      </c>
      <c r="K20" s="248">
        <f t="shared" si="3"/>
        <v>0</v>
      </c>
      <c r="L20" s="248">
        <f t="shared" si="3"/>
        <v>0</v>
      </c>
      <c r="M20" s="248">
        <f t="shared" si="3"/>
        <v>0</v>
      </c>
      <c r="N20" s="248">
        <f t="shared" si="3"/>
        <v>0</v>
      </c>
      <c r="O20" s="248">
        <f t="shared" si="3"/>
        <v>0</v>
      </c>
      <c r="P20" s="248">
        <f t="shared" si="3"/>
        <v>0</v>
      </c>
      <c r="Q20" s="248">
        <f t="shared" si="3"/>
        <v>0</v>
      </c>
      <c r="R20" s="248">
        <f t="shared" si="3"/>
        <v>0</v>
      </c>
      <c r="S20" s="248">
        <f t="shared" si="3"/>
        <v>0</v>
      </c>
      <c r="T20" s="248">
        <f t="shared" si="3"/>
        <v>0</v>
      </c>
      <c r="U20" s="249">
        <f>SUM(U14:U19)</f>
        <v>0</v>
      </c>
      <c r="V20" s="250">
        <f t="shared" si="2"/>
        <v>0</v>
      </c>
    </row>
    <row r="21" spans="1:22" ht="14.25" customHeight="1" x14ac:dyDescent="0.25">
      <c r="A21" s="80"/>
      <c r="B21" s="80"/>
      <c r="C21" s="236"/>
      <c r="D21" s="236"/>
      <c r="E21" s="236"/>
      <c r="F21" s="181"/>
      <c r="U21" s="181"/>
      <c r="V21" s="231"/>
    </row>
    <row r="22" spans="1:22" ht="14.25" customHeight="1" x14ac:dyDescent="0.25">
      <c r="A22" s="173" t="s">
        <v>274</v>
      </c>
      <c r="B22" s="80"/>
      <c r="C22" s="251">
        <f>'F-2. Development Budget'!C35</f>
        <v>0</v>
      </c>
      <c r="D22" s="251">
        <f>'F-2. Development Budget'!D35</f>
        <v>0</v>
      </c>
      <c r="E22" s="251">
        <f>'F-2. Development Budget'!E35</f>
        <v>0</v>
      </c>
      <c r="F22" s="243"/>
      <c r="G22" s="252">
        <f t="shared" ref="G22:T22" si="4">SUM(G11,G20)</f>
        <v>0</v>
      </c>
      <c r="H22" s="230">
        <f t="shared" si="4"/>
        <v>0</v>
      </c>
      <c r="I22" s="230">
        <f t="shared" si="4"/>
        <v>0</v>
      </c>
      <c r="J22" s="230">
        <f t="shared" si="4"/>
        <v>0</v>
      </c>
      <c r="K22" s="230">
        <f t="shared" si="4"/>
        <v>0</v>
      </c>
      <c r="L22" s="230">
        <f t="shared" si="4"/>
        <v>0</v>
      </c>
      <c r="M22" s="230">
        <f t="shared" si="4"/>
        <v>0</v>
      </c>
      <c r="N22" s="230">
        <f t="shared" si="4"/>
        <v>0</v>
      </c>
      <c r="O22" s="230">
        <f t="shared" si="4"/>
        <v>0</v>
      </c>
      <c r="P22" s="230">
        <f t="shared" si="4"/>
        <v>0</v>
      </c>
      <c r="Q22" s="230">
        <f t="shared" si="4"/>
        <v>0</v>
      </c>
      <c r="R22" s="230">
        <f t="shared" si="4"/>
        <v>0</v>
      </c>
      <c r="S22" s="230">
        <f t="shared" si="4"/>
        <v>0</v>
      </c>
      <c r="T22" s="230">
        <f t="shared" si="4"/>
        <v>0</v>
      </c>
      <c r="U22" s="253">
        <f>SUM(G22:T22)</f>
        <v>0</v>
      </c>
      <c r="V22" s="231">
        <f>U22-E22</f>
        <v>0</v>
      </c>
    </row>
    <row r="23" spans="1:22" ht="14.25" customHeight="1" x14ac:dyDescent="0.25">
      <c r="A23" s="173" t="s">
        <v>207</v>
      </c>
      <c r="B23" s="80"/>
      <c r="C23" s="251">
        <f>'F-2. Development Budget'!C36</f>
        <v>0</v>
      </c>
      <c r="D23" s="251">
        <f>'F-2. Development Budget'!D36</f>
        <v>0</v>
      </c>
      <c r="E23" s="251">
        <f>'F-2. Development Budget'!E36</f>
        <v>0</v>
      </c>
      <c r="F23" s="243"/>
      <c r="G23" s="36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253">
        <f>SUM(G23:T23)</f>
        <v>0</v>
      </c>
      <c r="V23" s="231">
        <f>U23-E23</f>
        <v>0</v>
      </c>
    </row>
    <row r="24" spans="1:22" ht="14.25" customHeight="1" x14ac:dyDescent="0.25">
      <c r="A24" s="80"/>
      <c r="B24" s="164" t="s">
        <v>206</v>
      </c>
      <c r="C24" s="606">
        <f>'F-2. Development Budget'!C37</f>
        <v>0</v>
      </c>
      <c r="D24" s="606">
        <f>'F-2. Development Budget'!D37</f>
        <v>0</v>
      </c>
      <c r="E24" s="606">
        <f>'F-2. Development Budget'!E37</f>
        <v>0</v>
      </c>
      <c r="F24" s="246"/>
      <c r="G24" s="247">
        <f t="shared" ref="G24:T24" si="5">SUM(G11,G20,G23)</f>
        <v>0</v>
      </c>
      <c r="H24" s="248">
        <f t="shared" si="5"/>
        <v>0</v>
      </c>
      <c r="I24" s="248">
        <f t="shared" si="5"/>
        <v>0</v>
      </c>
      <c r="J24" s="248">
        <f t="shared" si="5"/>
        <v>0</v>
      </c>
      <c r="K24" s="248">
        <f t="shared" si="5"/>
        <v>0</v>
      </c>
      <c r="L24" s="248">
        <f t="shared" si="5"/>
        <v>0</v>
      </c>
      <c r="M24" s="248">
        <f t="shared" si="5"/>
        <v>0</v>
      </c>
      <c r="N24" s="248">
        <f t="shared" si="5"/>
        <v>0</v>
      </c>
      <c r="O24" s="248">
        <f t="shared" si="5"/>
        <v>0</v>
      </c>
      <c r="P24" s="248">
        <f t="shared" si="5"/>
        <v>0</v>
      </c>
      <c r="Q24" s="248">
        <f t="shared" si="5"/>
        <v>0</v>
      </c>
      <c r="R24" s="248">
        <f t="shared" si="5"/>
        <v>0</v>
      </c>
      <c r="S24" s="248">
        <f t="shared" si="5"/>
        <v>0</v>
      </c>
      <c r="T24" s="248">
        <f t="shared" si="5"/>
        <v>0</v>
      </c>
      <c r="U24" s="254">
        <f>SUM(G24:T24)</f>
        <v>0</v>
      </c>
      <c r="V24" s="250">
        <f>U24-E24</f>
        <v>0</v>
      </c>
    </row>
    <row r="25" spans="1:22" ht="14.25" customHeight="1" x14ac:dyDescent="0.25">
      <c r="A25" s="80"/>
      <c r="B25" s="80"/>
      <c r="C25" s="236"/>
      <c r="D25" s="236"/>
      <c r="E25" s="236"/>
      <c r="F25" s="237"/>
      <c r="V25" s="238"/>
    </row>
    <row r="26" spans="1:22" ht="14.25" customHeight="1" x14ac:dyDescent="0.25">
      <c r="A26" s="152" t="str">
        <f>'F-2. Development Budget'!A39</f>
        <v>Professional &amp; Technical Services</v>
      </c>
      <c r="B26" s="153"/>
      <c r="C26" s="154"/>
      <c r="D26" s="154"/>
      <c r="E26" s="154"/>
      <c r="F26" s="239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240"/>
      <c r="V26" s="241"/>
    </row>
    <row r="27" spans="1:22" ht="14.25" customHeight="1" x14ac:dyDescent="0.25">
      <c r="A27" s="67" t="str">
        <f>'F-2. Development Budget'!A40</f>
        <v>Architectural Fee - Design</v>
      </c>
      <c r="B27" s="67"/>
      <c r="C27" s="228">
        <f>'F-2. Development Budget'!C40</f>
        <v>0</v>
      </c>
      <c r="D27" s="228">
        <f>'F-2. Development Budget'!D40</f>
        <v>0</v>
      </c>
      <c r="E27" s="228">
        <f>'F-2. Development Budget'!E40</f>
        <v>0</v>
      </c>
      <c r="F27" s="243"/>
      <c r="G27" s="36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252">
        <f t="shared" ref="U27:U48" si="6">SUM(G27:T27)</f>
        <v>0</v>
      </c>
      <c r="V27" s="231">
        <f t="shared" ref="V27:V48" si="7">U27-E27</f>
        <v>0</v>
      </c>
    </row>
    <row r="28" spans="1:22" ht="14.25" customHeight="1" x14ac:dyDescent="0.25">
      <c r="A28" s="67" t="str">
        <f>'F-2. Development Budget'!A41</f>
        <v>Architectural Fee - Administration &amp; Supervision</v>
      </c>
      <c r="B28" s="67"/>
      <c r="C28" s="228">
        <f>'F-2. Development Budget'!C41</f>
        <v>0</v>
      </c>
      <c r="D28" s="228">
        <f>'F-2. Development Budget'!D41</f>
        <v>0</v>
      </c>
      <c r="E28" s="228">
        <f>'F-2. Development Budget'!E41</f>
        <v>0</v>
      </c>
      <c r="F28" s="256"/>
      <c r="G28" s="36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252">
        <f t="shared" si="6"/>
        <v>0</v>
      </c>
      <c r="V28" s="231">
        <f t="shared" si="7"/>
        <v>0</v>
      </c>
    </row>
    <row r="29" spans="1:22" ht="14.25" customHeight="1" x14ac:dyDescent="0.25">
      <c r="A29" s="67" t="str">
        <f>'F-2. Development Budget'!A42</f>
        <v>Legal Fees</v>
      </c>
      <c r="B29" s="67"/>
      <c r="C29" s="228">
        <f>'F-2. Development Budget'!C42</f>
        <v>0</v>
      </c>
      <c r="D29" s="228">
        <f>'F-2. Development Budget'!D42</f>
        <v>0</v>
      </c>
      <c r="E29" s="228">
        <f>'F-2. Development Budget'!E42</f>
        <v>0</v>
      </c>
      <c r="F29" s="256"/>
      <c r="G29" s="36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252">
        <f t="shared" si="6"/>
        <v>0</v>
      </c>
      <c r="V29" s="231">
        <f t="shared" si="7"/>
        <v>0</v>
      </c>
    </row>
    <row r="30" spans="1:22" ht="14.25" customHeight="1" x14ac:dyDescent="0.25">
      <c r="A30" s="67" t="str">
        <f>'F-2. Development Budget'!A43</f>
        <v>Civil Engineering</v>
      </c>
      <c r="B30" s="71"/>
      <c r="C30" s="228">
        <f>'F-2. Development Budget'!C43</f>
        <v>0</v>
      </c>
      <c r="D30" s="228">
        <f>'F-2. Development Budget'!D43</f>
        <v>0</v>
      </c>
      <c r="E30" s="228">
        <f>'F-2. Development Budget'!E43</f>
        <v>0</v>
      </c>
      <c r="F30" s="256"/>
      <c r="G30" s="36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252">
        <f t="shared" si="6"/>
        <v>0</v>
      </c>
      <c r="V30" s="231">
        <f t="shared" si="7"/>
        <v>0</v>
      </c>
    </row>
    <row r="31" spans="1:22" ht="14.25" customHeight="1" x14ac:dyDescent="0.25">
      <c r="A31" s="67" t="str">
        <f>'F-2. Development Budget'!A44</f>
        <v>Survey</v>
      </c>
      <c r="B31" s="67"/>
      <c r="C31" s="228">
        <f>'F-2. Development Budget'!C44</f>
        <v>0</v>
      </c>
      <c r="D31" s="228">
        <f>'F-2. Development Budget'!D44</f>
        <v>0</v>
      </c>
      <c r="E31" s="228">
        <f>'F-2. Development Budget'!E44</f>
        <v>0</v>
      </c>
      <c r="F31" s="256"/>
      <c r="G31" s="36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252">
        <f t="shared" si="6"/>
        <v>0</v>
      </c>
      <c r="V31" s="231">
        <f t="shared" si="7"/>
        <v>0</v>
      </c>
    </row>
    <row r="32" spans="1:22" ht="14.25" customHeight="1" x14ac:dyDescent="0.25">
      <c r="A32" s="67" t="str">
        <f>'F-2. Development Budget'!A45</f>
        <v>Soil/Structural Report</v>
      </c>
      <c r="B32" s="67"/>
      <c r="C32" s="228">
        <f>'F-2. Development Budget'!C45</f>
        <v>0</v>
      </c>
      <c r="D32" s="228">
        <f>'F-2. Development Budget'!D45</f>
        <v>0</v>
      </c>
      <c r="E32" s="228">
        <f>'F-2. Development Budget'!E45</f>
        <v>0</v>
      </c>
      <c r="F32" s="256"/>
      <c r="G32" s="36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252">
        <f t="shared" si="6"/>
        <v>0</v>
      </c>
      <c r="V32" s="231">
        <f t="shared" si="7"/>
        <v>0</v>
      </c>
    </row>
    <row r="33" spans="1:22" ht="14.25" customHeight="1" x14ac:dyDescent="0.25">
      <c r="A33" s="67" t="str">
        <f>'F-2. Development Budget'!A46</f>
        <v>Environmental Audit</v>
      </c>
      <c r="B33" s="67"/>
      <c r="C33" s="228">
        <f>'F-2. Development Budget'!C46</f>
        <v>0</v>
      </c>
      <c r="D33" s="228">
        <f>'F-2. Development Budget'!D46</f>
        <v>0</v>
      </c>
      <c r="E33" s="228">
        <f>'F-2. Development Budget'!E46</f>
        <v>0</v>
      </c>
      <c r="F33" s="256"/>
      <c r="G33" s="36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252">
        <f t="shared" si="6"/>
        <v>0</v>
      </c>
      <c r="V33" s="231">
        <f t="shared" si="7"/>
        <v>0</v>
      </c>
    </row>
    <row r="34" spans="1:22" ht="14.25" customHeight="1" x14ac:dyDescent="0.25">
      <c r="A34" s="67" t="str">
        <f>'F-2. Development Budget'!A47</f>
        <v>Environmental Remediation (not included in GC Contract)</v>
      </c>
      <c r="B34" s="67"/>
      <c r="C34" s="228">
        <f>'F-2. Development Budget'!C47</f>
        <v>0</v>
      </c>
      <c r="D34" s="228">
        <f>'F-2. Development Budget'!D47</f>
        <v>0</v>
      </c>
      <c r="E34" s="228">
        <f>'F-2. Development Budget'!E47</f>
        <v>0</v>
      </c>
      <c r="F34" s="256"/>
      <c r="G34" s="36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252">
        <f t="shared" si="6"/>
        <v>0</v>
      </c>
      <c r="V34" s="231">
        <f t="shared" si="7"/>
        <v>0</v>
      </c>
    </row>
    <row r="35" spans="1:22" ht="14.25" customHeight="1" x14ac:dyDescent="0.25">
      <c r="A35" s="67" t="str">
        <f>'F-2. Development Budget'!A48</f>
        <v>Energy Audit</v>
      </c>
      <c r="B35" s="67"/>
      <c r="C35" s="228">
        <f>'F-2. Development Budget'!C48</f>
        <v>0</v>
      </c>
      <c r="D35" s="228">
        <f>'F-2. Development Budget'!D48</f>
        <v>0</v>
      </c>
      <c r="E35" s="228">
        <f>'F-2. Development Budget'!E48</f>
        <v>0</v>
      </c>
      <c r="F35" s="256"/>
      <c r="G35" s="36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252">
        <f t="shared" si="6"/>
        <v>0</v>
      </c>
      <c r="V35" s="231">
        <f t="shared" si="7"/>
        <v>0</v>
      </c>
    </row>
    <row r="36" spans="1:22" ht="14.25" customHeight="1" x14ac:dyDescent="0.25">
      <c r="A36" s="67" t="str">
        <f>'F-2. Development Budget'!A49</f>
        <v>HERS Rater</v>
      </c>
      <c r="B36" s="67"/>
      <c r="C36" s="228">
        <f>'F-2. Development Budget'!C49</f>
        <v>0</v>
      </c>
      <c r="D36" s="228">
        <f>'F-2. Development Budget'!D49</f>
        <v>0</v>
      </c>
      <c r="E36" s="228">
        <f>'F-2. Development Budget'!E49</f>
        <v>0</v>
      </c>
      <c r="F36" s="256"/>
      <c r="G36" s="36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252">
        <f t="shared" si="6"/>
        <v>0</v>
      </c>
      <c r="V36" s="231">
        <f t="shared" si="7"/>
        <v>0</v>
      </c>
    </row>
    <row r="37" spans="1:22" ht="14.25" customHeight="1" x14ac:dyDescent="0.25">
      <c r="A37" s="67" t="str">
        <f>'F-2. Development Budget'!A50</f>
        <v>Passive House / Sustainability Consultant</v>
      </c>
      <c r="B37" s="67"/>
      <c r="C37" s="228">
        <f>'F-2. Development Budget'!C50</f>
        <v>0</v>
      </c>
      <c r="D37" s="228">
        <f>'F-2. Development Budget'!D50</f>
        <v>0</v>
      </c>
      <c r="E37" s="228">
        <f>'F-2. Development Budget'!E50</f>
        <v>0</v>
      </c>
      <c r="F37" s="256"/>
      <c r="G37" s="36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252">
        <f t="shared" si="6"/>
        <v>0</v>
      </c>
      <c r="V37" s="231">
        <f t="shared" si="7"/>
        <v>0</v>
      </c>
    </row>
    <row r="38" spans="1:22" ht="14.25" customHeight="1" x14ac:dyDescent="0.25">
      <c r="A38" s="67" t="str">
        <f>'F-2. Development Budget'!A51</f>
        <v>Project Capital Needs Assessment</v>
      </c>
      <c r="B38" s="67"/>
      <c r="C38" s="228">
        <f>'F-2. Development Budget'!C51</f>
        <v>0</v>
      </c>
      <c r="D38" s="228">
        <f>'F-2. Development Budget'!D51</f>
        <v>0</v>
      </c>
      <c r="E38" s="228">
        <f>'F-2. Development Budget'!E51</f>
        <v>0</v>
      </c>
      <c r="F38" s="256"/>
      <c r="G38" s="36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252">
        <f t="shared" si="6"/>
        <v>0</v>
      </c>
      <c r="V38" s="231">
        <f t="shared" si="7"/>
        <v>0</v>
      </c>
    </row>
    <row r="39" spans="1:22" ht="14.25" customHeight="1" x14ac:dyDescent="0.25">
      <c r="A39" s="67" t="str">
        <f>'F-2. Development Budget'!A52</f>
        <v>Property Appraisal</v>
      </c>
      <c r="B39" s="67"/>
      <c r="C39" s="228">
        <f>'F-2. Development Budget'!C52</f>
        <v>0</v>
      </c>
      <c r="D39" s="228">
        <f>'F-2. Development Budget'!D52</f>
        <v>0</v>
      </c>
      <c r="E39" s="228">
        <f>'F-2. Development Budget'!E52</f>
        <v>0</v>
      </c>
      <c r="F39" s="256"/>
      <c r="G39" s="36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252">
        <f t="shared" si="6"/>
        <v>0</v>
      </c>
      <c r="V39" s="231">
        <f t="shared" si="7"/>
        <v>0</v>
      </c>
    </row>
    <row r="40" spans="1:22" ht="14.25" customHeight="1" x14ac:dyDescent="0.25">
      <c r="A40" s="67" t="str">
        <f>'F-2. Development Budget'!A53</f>
        <v>Market Study</v>
      </c>
      <c r="B40" s="67"/>
      <c r="C40" s="228">
        <f>'F-2. Development Budget'!C53</f>
        <v>0</v>
      </c>
      <c r="D40" s="228">
        <f>'F-2. Development Budget'!D53</f>
        <v>0</v>
      </c>
      <c r="E40" s="228">
        <f>'F-2. Development Budget'!E53</f>
        <v>0</v>
      </c>
      <c r="F40" s="256"/>
      <c r="G40" s="36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252">
        <f t="shared" si="6"/>
        <v>0</v>
      </c>
      <c r="V40" s="231">
        <f t="shared" si="7"/>
        <v>0</v>
      </c>
    </row>
    <row r="41" spans="1:22" ht="14.25" customHeight="1" x14ac:dyDescent="0.25">
      <c r="A41" s="67" t="str">
        <f>'F-2. Development Budget'!A54</f>
        <v>Cost Certification</v>
      </c>
      <c r="B41" s="67"/>
      <c r="C41" s="228">
        <f>'F-2. Development Budget'!C54</f>
        <v>0</v>
      </c>
      <c r="D41" s="228">
        <f>'F-2. Development Budget'!D54</f>
        <v>0</v>
      </c>
      <c r="E41" s="228">
        <f>'F-2. Development Budget'!E54</f>
        <v>0</v>
      </c>
      <c r="F41" s="256"/>
      <c r="G41" s="36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252">
        <f t="shared" si="6"/>
        <v>0</v>
      </c>
      <c r="V41" s="231">
        <f t="shared" si="7"/>
        <v>0</v>
      </c>
    </row>
    <row r="42" spans="1:22" ht="14.25" customHeight="1" x14ac:dyDescent="0.25">
      <c r="A42" s="67" t="str">
        <f>'F-2. Development Budget'!A55</f>
        <v>Soft Cost Contingency</v>
      </c>
      <c r="B42" s="67"/>
      <c r="C42" s="228">
        <f>'F-2. Development Budget'!C55</f>
        <v>0</v>
      </c>
      <c r="D42" s="228">
        <f>'F-2. Development Budget'!D55</f>
        <v>0</v>
      </c>
      <c r="E42" s="228">
        <f>'F-2. Development Budget'!E55</f>
        <v>0</v>
      </c>
      <c r="F42" s="256"/>
      <c r="G42" s="36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252">
        <f t="shared" si="6"/>
        <v>0</v>
      </c>
      <c r="V42" s="231">
        <f t="shared" si="7"/>
        <v>0</v>
      </c>
    </row>
    <row r="43" spans="1:22" ht="14.25" customHeight="1" x14ac:dyDescent="0.25">
      <c r="A43" s="67" t="str">
        <f>'F-2. Development Budget'!A56</f>
        <v xml:space="preserve">Other: </v>
      </c>
      <c r="B43" s="245">
        <f>'F-2. Development Budget'!B56</f>
        <v>0</v>
      </c>
      <c r="C43" s="228">
        <f>'F-2. Development Budget'!C56</f>
        <v>0</v>
      </c>
      <c r="D43" s="228">
        <f>'F-2. Development Budget'!D56</f>
        <v>0</v>
      </c>
      <c r="E43" s="228">
        <f>'F-2. Development Budget'!E56</f>
        <v>0</v>
      </c>
      <c r="F43" s="256"/>
      <c r="G43" s="36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252">
        <f t="shared" si="6"/>
        <v>0</v>
      </c>
      <c r="V43" s="231">
        <f t="shared" si="7"/>
        <v>0</v>
      </c>
    </row>
    <row r="44" spans="1:22" ht="14.25" customHeight="1" x14ac:dyDescent="0.25">
      <c r="A44" s="67" t="str">
        <f>'F-2. Development Budget'!A57</f>
        <v>Other:</v>
      </c>
      <c r="B44" s="245">
        <f>'F-2. Development Budget'!B57</f>
        <v>0</v>
      </c>
      <c r="C44" s="228">
        <f>'F-2. Development Budget'!C57</f>
        <v>0</v>
      </c>
      <c r="D44" s="228">
        <f>'F-2. Development Budget'!D57</f>
        <v>0</v>
      </c>
      <c r="E44" s="228">
        <f>'F-2. Development Budget'!E57</f>
        <v>0</v>
      </c>
      <c r="F44" s="256"/>
      <c r="G44" s="36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252">
        <f t="shared" si="6"/>
        <v>0</v>
      </c>
      <c r="V44" s="231">
        <f t="shared" si="7"/>
        <v>0</v>
      </c>
    </row>
    <row r="45" spans="1:22" ht="14.25" customHeight="1" x14ac:dyDescent="0.25">
      <c r="A45" s="67" t="str">
        <f>'F-2. Development Budget'!A58</f>
        <v>Other:</v>
      </c>
      <c r="B45" s="245">
        <f>'F-2. Development Budget'!B58</f>
        <v>0</v>
      </c>
      <c r="C45" s="228">
        <f>'F-2. Development Budget'!C58</f>
        <v>0</v>
      </c>
      <c r="D45" s="228">
        <f>'F-2. Development Budget'!D58</f>
        <v>0</v>
      </c>
      <c r="E45" s="228">
        <f>'F-2. Development Budget'!E58</f>
        <v>0</v>
      </c>
      <c r="F45" s="256"/>
      <c r="G45" s="36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252">
        <f t="shared" si="6"/>
        <v>0</v>
      </c>
      <c r="V45" s="231">
        <f t="shared" si="7"/>
        <v>0</v>
      </c>
    </row>
    <row r="46" spans="1:22" ht="15.75" x14ac:dyDescent="0.25">
      <c r="A46" s="67" t="str">
        <f>'F-2. Development Budget'!A59</f>
        <v>Other:</v>
      </c>
      <c r="B46" s="245">
        <f>'F-2. Development Budget'!B59</f>
        <v>0</v>
      </c>
      <c r="C46" s="228">
        <f>'F-2. Development Budget'!C59</f>
        <v>0</v>
      </c>
      <c r="D46" s="228">
        <f>'F-2. Development Budget'!D59</f>
        <v>0</v>
      </c>
      <c r="E46" s="228">
        <f>'F-2. Development Budget'!E59</f>
        <v>0</v>
      </c>
      <c r="F46" s="256"/>
      <c r="G46" s="36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252">
        <f t="shared" si="6"/>
        <v>0</v>
      </c>
      <c r="V46" s="231">
        <f t="shared" si="7"/>
        <v>0</v>
      </c>
    </row>
    <row r="47" spans="1:22" ht="14.25" customHeight="1" x14ac:dyDescent="0.25">
      <c r="A47" s="67" t="str">
        <f>'F-2. Development Budget'!A60</f>
        <v>Other:</v>
      </c>
      <c r="B47" s="245">
        <f>'F-2. Development Budget'!B60</f>
        <v>0</v>
      </c>
      <c r="C47" s="228">
        <f>'F-2. Development Budget'!C60</f>
        <v>0</v>
      </c>
      <c r="D47" s="228">
        <f>'F-2. Development Budget'!D60</f>
        <v>0</v>
      </c>
      <c r="E47" s="228">
        <f>'F-2. Development Budget'!E60</f>
        <v>0</v>
      </c>
      <c r="F47" s="256"/>
      <c r="G47" s="36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252">
        <f t="shared" si="6"/>
        <v>0</v>
      </c>
      <c r="V47" s="231">
        <f t="shared" si="7"/>
        <v>0</v>
      </c>
    </row>
    <row r="48" spans="1:22" ht="14.25" customHeight="1" x14ac:dyDescent="0.25">
      <c r="A48" s="730" t="s">
        <v>223</v>
      </c>
      <c r="B48" s="730"/>
      <c r="C48" s="545">
        <f>'F-2. Development Budget'!C61</f>
        <v>0</v>
      </c>
      <c r="D48" s="545">
        <f>'F-2. Development Budget'!D61</f>
        <v>0</v>
      </c>
      <c r="E48" s="545">
        <f>'F-2. Development Budget'!E61</f>
        <v>0</v>
      </c>
      <c r="F48" s="257"/>
      <c r="G48" s="247">
        <f t="shared" ref="G48:T48" si="8">SUM(G27:G47)</f>
        <v>0</v>
      </c>
      <c r="H48" s="248">
        <f t="shared" si="8"/>
        <v>0</v>
      </c>
      <c r="I48" s="248">
        <f t="shared" si="8"/>
        <v>0</v>
      </c>
      <c r="J48" s="248">
        <f t="shared" si="8"/>
        <v>0</v>
      </c>
      <c r="K48" s="248">
        <f t="shared" si="8"/>
        <v>0</v>
      </c>
      <c r="L48" s="248">
        <f t="shared" si="8"/>
        <v>0</v>
      </c>
      <c r="M48" s="248">
        <f t="shared" si="8"/>
        <v>0</v>
      </c>
      <c r="N48" s="248">
        <f t="shared" si="8"/>
        <v>0</v>
      </c>
      <c r="O48" s="248">
        <f t="shared" si="8"/>
        <v>0</v>
      </c>
      <c r="P48" s="248">
        <f t="shared" si="8"/>
        <v>0</v>
      </c>
      <c r="Q48" s="248">
        <f t="shared" si="8"/>
        <v>0</v>
      </c>
      <c r="R48" s="248">
        <f t="shared" si="8"/>
        <v>0</v>
      </c>
      <c r="S48" s="248">
        <f t="shared" si="8"/>
        <v>0</v>
      </c>
      <c r="T48" s="248">
        <f t="shared" si="8"/>
        <v>0</v>
      </c>
      <c r="U48" s="254">
        <f t="shared" si="6"/>
        <v>0</v>
      </c>
      <c r="V48" s="250">
        <f t="shared" si="7"/>
        <v>0</v>
      </c>
    </row>
    <row r="49" spans="1:22" ht="14.25" customHeight="1" x14ac:dyDescent="0.25">
      <c r="A49" s="80"/>
      <c r="B49" s="80"/>
      <c r="C49" s="236"/>
      <c r="D49" s="236"/>
      <c r="E49" s="236"/>
      <c r="F49" s="237"/>
      <c r="V49" s="238"/>
    </row>
    <row r="50" spans="1:22" ht="14.25" customHeight="1" x14ac:dyDescent="0.25">
      <c r="A50" s="152" t="str">
        <f>'F-2. Development Budget'!A63</f>
        <v xml:space="preserve">PHFA Tax Credit Fees </v>
      </c>
      <c r="B50" s="152"/>
      <c r="C50" s="154"/>
      <c r="D50" s="154"/>
      <c r="E50" s="154"/>
      <c r="F50" s="239"/>
      <c r="G50" s="259"/>
      <c r="H50" s="259"/>
      <c r="I50" s="265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61"/>
      <c r="V50" s="266"/>
    </row>
    <row r="51" spans="1:22" ht="14.25" customHeight="1" x14ac:dyDescent="0.25">
      <c r="A51" s="67" t="str">
        <f>'F-2. Development Budget'!A64</f>
        <v>Multifamily Housing Application Fee</v>
      </c>
      <c r="B51" s="67"/>
      <c r="C51" s="228">
        <f>'F-2. Development Budget'!C64</f>
        <v>0</v>
      </c>
      <c r="D51" s="228">
        <f>'F-2. Development Budget'!D64</f>
        <v>0</v>
      </c>
      <c r="E51" s="228">
        <f>'F-2. Development Budget'!E64</f>
        <v>0</v>
      </c>
      <c r="F51" s="243"/>
      <c r="G51" s="36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230">
        <f t="shared" ref="U51:U62" si="9">SUM(G51:T51)</f>
        <v>0</v>
      </c>
      <c r="V51" s="231">
        <f t="shared" ref="V51:V63" si="10">U51-E51</f>
        <v>0</v>
      </c>
    </row>
    <row r="52" spans="1:22" ht="14.25" customHeight="1" x14ac:dyDescent="0.25">
      <c r="A52" s="67" t="str">
        <f>'F-2. Development Budget'!A65</f>
        <v>PHFA Legal Closing Fee (soft funding)</v>
      </c>
      <c r="B52" s="67"/>
      <c r="C52" s="228">
        <f>'F-2. Development Budget'!C65</f>
        <v>0</v>
      </c>
      <c r="D52" s="228">
        <f>'F-2. Development Budget'!D65</f>
        <v>0</v>
      </c>
      <c r="E52" s="228">
        <f>'F-2. Development Budget'!E65</f>
        <v>0</v>
      </c>
      <c r="F52" s="243"/>
      <c r="G52" s="36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230">
        <f t="shared" si="9"/>
        <v>0</v>
      </c>
      <c r="V52" s="231">
        <f t="shared" si="10"/>
        <v>0</v>
      </c>
    </row>
    <row r="53" spans="1:22" ht="14.25" customHeight="1" x14ac:dyDescent="0.25">
      <c r="A53" s="67" t="str">
        <f>'F-2. Development Budget'!A66</f>
        <v>LIHTC Reservation Fee</v>
      </c>
      <c r="B53" s="67"/>
      <c r="C53" s="228">
        <f>'F-2. Development Budget'!C66</f>
        <v>0</v>
      </c>
      <c r="D53" s="228">
        <f>'F-2. Development Budget'!D66</f>
        <v>0</v>
      </c>
      <c r="E53" s="228">
        <f>'F-2. Development Budget'!E66</f>
        <v>0</v>
      </c>
      <c r="F53" s="243"/>
      <c r="G53" s="36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230">
        <f t="shared" si="9"/>
        <v>0</v>
      </c>
      <c r="V53" s="231">
        <f t="shared" si="10"/>
        <v>0</v>
      </c>
    </row>
    <row r="54" spans="1:22" ht="14.25" customHeight="1" x14ac:dyDescent="0.25">
      <c r="A54" s="67" t="str">
        <f>'F-2. Development Budget'!A67</f>
        <v>LIHTC Carryover Fee</v>
      </c>
      <c r="B54" s="67"/>
      <c r="C54" s="228">
        <f>'F-2. Development Budget'!C67</f>
        <v>0</v>
      </c>
      <c r="D54" s="228">
        <f>'F-2. Development Budget'!D67</f>
        <v>0</v>
      </c>
      <c r="E54" s="228">
        <f>'F-2. Development Budget'!E67</f>
        <v>0</v>
      </c>
      <c r="F54" s="243"/>
      <c r="G54" s="36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230">
        <f t="shared" si="9"/>
        <v>0</v>
      </c>
      <c r="V54" s="231">
        <f t="shared" si="10"/>
        <v>0</v>
      </c>
    </row>
    <row r="55" spans="1:22" ht="14.25" customHeight="1" x14ac:dyDescent="0.25">
      <c r="A55" s="67" t="str">
        <f>'F-2. Development Budget'!A68</f>
        <v>LIHTC  Cost Certification Fee</v>
      </c>
      <c r="B55" s="67"/>
      <c r="C55" s="228">
        <f>'F-2. Development Budget'!C68</f>
        <v>0</v>
      </c>
      <c r="D55" s="228">
        <f>'F-2. Development Budget'!D68</f>
        <v>0</v>
      </c>
      <c r="E55" s="228">
        <f>'F-2. Development Budget'!E68</f>
        <v>0</v>
      </c>
      <c r="F55" s="243"/>
      <c r="G55" s="36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230">
        <f t="shared" si="9"/>
        <v>0</v>
      </c>
      <c r="V55" s="231">
        <f t="shared" si="10"/>
        <v>0</v>
      </c>
    </row>
    <row r="56" spans="1:22" ht="14.25" customHeight="1" x14ac:dyDescent="0.25">
      <c r="A56" s="67" t="str">
        <f>'F-2. Development Budget'!A69</f>
        <v>Tax Credit Compliance &amp; Asset Monitoring Fee</v>
      </c>
      <c r="B56" s="67"/>
      <c r="C56" s="228">
        <f>'F-2. Development Budget'!C69</f>
        <v>0</v>
      </c>
      <c r="D56" s="228">
        <f>'F-2. Development Budget'!D69</f>
        <v>0</v>
      </c>
      <c r="E56" s="228">
        <f>'F-2. Development Budget'!E69</f>
        <v>0</v>
      </c>
      <c r="F56" s="243"/>
      <c r="G56" s="36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230">
        <f t="shared" si="9"/>
        <v>0</v>
      </c>
      <c r="V56" s="231">
        <f t="shared" si="10"/>
        <v>0</v>
      </c>
    </row>
    <row r="57" spans="1:22" ht="14.25" customHeight="1" x14ac:dyDescent="0.25">
      <c r="A57" s="67" t="str">
        <f>'F-2. Development Budget'!A70</f>
        <v>Subsidy Layering Review Fee</v>
      </c>
      <c r="B57" s="67"/>
      <c r="C57" s="228">
        <f>'F-2. Development Budget'!C70</f>
        <v>0</v>
      </c>
      <c r="D57" s="228">
        <f>'F-2. Development Budget'!D70</f>
        <v>0</v>
      </c>
      <c r="E57" s="228">
        <f>'F-2. Development Budget'!E70</f>
        <v>0</v>
      </c>
      <c r="F57" s="243"/>
      <c r="G57" s="36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230">
        <f t="shared" si="9"/>
        <v>0</v>
      </c>
      <c r="V57" s="231">
        <f t="shared" si="10"/>
        <v>0</v>
      </c>
    </row>
    <row r="58" spans="1:22" ht="14.25" customHeight="1" x14ac:dyDescent="0.25">
      <c r="A58" s="67" t="s">
        <v>55</v>
      </c>
      <c r="B58" s="245">
        <f>'F-2. Development Budget'!B71</f>
        <v>0</v>
      </c>
      <c r="C58" s="228">
        <f>'F-2. Development Budget'!C71</f>
        <v>0</v>
      </c>
      <c r="D58" s="228">
        <f>'F-2. Development Budget'!D71</f>
        <v>0</v>
      </c>
      <c r="E58" s="228">
        <f>'F-2. Development Budget'!E71</f>
        <v>0</v>
      </c>
      <c r="F58" s="243"/>
      <c r="G58" s="36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230">
        <f t="shared" si="9"/>
        <v>0</v>
      </c>
      <c r="V58" s="231">
        <f t="shared" si="10"/>
        <v>0</v>
      </c>
    </row>
    <row r="59" spans="1:22" ht="14.25" customHeight="1" x14ac:dyDescent="0.25">
      <c r="A59" s="67" t="s">
        <v>55</v>
      </c>
      <c r="B59" s="689">
        <f>'F-2. Development Budget'!B72</f>
        <v>0</v>
      </c>
      <c r="C59" s="228">
        <f>'F-2. Development Budget'!C72</f>
        <v>0</v>
      </c>
      <c r="D59" s="228">
        <f>'F-2. Development Budget'!D72</f>
        <v>0</v>
      </c>
      <c r="E59" s="228">
        <f>'F-2. Development Budget'!E72</f>
        <v>0</v>
      </c>
      <c r="F59" s="243"/>
      <c r="G59" s="36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230">
        <f t="shared" si="9"/>
        <v>0</v>
      </c>
      <c r="V59" s="231">
        <f t="shared" si="10"/>
        <v>0</v>
      </c>
    </row>
    <row r="60" spans="1:22" ht="14.25" customHeight="1" x14ac:dyDescent="0.25">
      <c r="A60" s="67" t="s">
        <v>55</v>
      </c>
      <c r="B60" s="689">
        <f>'F-2. Development Budget'!B73</f>
        <v>0</v>
      </c>
      <c r="C60" s="228">
        <f>'F-2. Development Budget'!C73</f>
        <v>0</v>
      </c>
      <c r="D60" s="228">
        <f>'F-2. Development Budget'!D73</f>
        <v>0</v>
      </c>
      <c r="E60" s="228">
        <f>'F-2. Development Budget'!E73</f>
        <v>0</v>
      </c>
      <c r="F60" s="243"/>
      <c r="G60" s="36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230">
        <f t="shared" si="9"/>
        <v>0</v>
      </c>
      <c r="V60" s="231">
        <f t="shared" si="10"/>
        <v>0</v>
      </c>
    </row>
    <row r="61" spans="1:22" ht="14.25" customHeight="1" x14ac:dyDescent="0.25">
      <c r="A61" s="67" t="s">
        <v>55</v>
      </c>
      <c r="B61" s="689">
        <f>'F-2. Development Budget'!B74</f>
        <v>0</v>
      </c>
      <c r="C61" s="228">
        <f>'F-2. Development Budget'!C74</f>
        <v>0</v>
      </c>
      <c r="D61" s="228">
        <f>'F-2. Development Budget'!D74</f>
        <v>0</v>
      </c>
      <c r="E61" s="228">
        <f>'F-2. Development Budget'!E74</f>
        <v>0</v>
      </c>
      <c r="F61" s="243"/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230">
        <f t="shared" si="9"/>
        <v>0</v>
      </c>
      <c r="V61" s="231">
        <f t="shared" si="10"/>
        <v>0</v>
      </c>
    </row>
    <row r="62" spans="1:22" ht="14.25" customHeight="1" x14ac:dyDescent="0.25">
      <c r="A62" s="67" t="s">
        <v>55</v>
      </c>
      <c r="B62" s="689">
        <f>'F-2. Development Budget'!B75</f>
        <v>0</v>
      </c>
      <c r="C62" s="228">
        <f>'F-2. Development Budget'!C75</f>
        <v>0</v>
      </c>
      <c r="D62" s="228">
        <f>'F-2. Development Budget'!D75</f>
        <v>0</v>
      </c>
      <c r="E62" s="228">
        <f>'F-2. Development Budget'!E75</f>
        <v>0</v>
      </c>
      <c r="F62" s="243"/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230">
        <f t="shared" si="9"/>
        <v>0</v>
      </c>
      <c r="V62" s="231">
        <f t="shared" si="10"/>
        <v>0</v>
      </c>
    </row>
    <row r="63" spans="1:22" ht="14.25" customHeight="1" x14ac:dyDescent="0.25">
      <c r="A63" s="211"/>
      <c r="B63" s="198" t="s">
        <v>427</v>
      </c>
      <c r="C63" s="697">
        <f>'F-2. Development Budget'!C76</f>
        <v>0</v>
      </c>
      <c r="D63" s="697">
        <f>'F-2. Development Budget'!D76</f>
        <v>0</v>
      </c>
      <c r="E63" s="697">
        <f>'F-2. Development Budget'!E76</f>
        <v>0</v>
      </c>
      <c r="F63" s="246"/>
      <c r="G63" s="247">
        <f>SUM(G51:G62)</f>
        <v>0</v>
      </c>
      <c r="H63" s="247">
        <f t="shared" ref="H63:T63" si="11">SUM(H51:H62)</f>
        <v>0</v>
      </c>
      <c r="I63" s="247">
        <f t="shared" si="11"/>
        <v>0</v>
      </c>
      <c r="J63" s="247">
        <f t="shared" si="11"/>
        <v>0</v>
      </c>
      <c r="K63" s="247">
        <f t="shared" si="11"/>
        <v>0</v>
      </c>
      <c r="L63" s="247">
        <f t="shared" si="11"/>
        <v>0</v>
      </c>
      <c r="M63" s="247">
        <f t="shared" si="11"/>
        <v>0</v>
      </c>
      <c r="N63" s="247">
        <f t="shared" si="11"/>
        <v>0</v>
      </c>
      <c r="O63" s="247">
        <f t="shared" si="11"/>
        <v>0</v>
      </c>
      <c r="P63" s="247">
        <f t="shared" si="11"/>
        <v>0</v>
      </c>
      <c r="Q63" s="247">
        <f t="shared" si="11"/>
        <v>0</v>
      </c>
      <c r="R63" s="247">
        <f t="shared" si="11"/>
        <v>0</v>
      </c>
      <c r="S63" s="247">
        <f t="shared" si="11"/>
        <v>0</v>
      </c>
      <c r="T63" s="247">
        <f t="shared" si="11"/>
        <v>0</v>
      </c>
      <c r="U63" s="249">
        <f>SUM(G63:T63)</f>
        <v>0</v>
      </c>
      <c r="V63" s="250">
        <f t="shared" si="10"/>
        <v>0</v>
      </c>
    </row>
    <row r="64" spans="1:22" ht="14.25" customHeight="1" x14ac:dyDescent="0.2">
      <c r="V64" s="135"/>
    </row>
    <row r="65" spans="1:22" ht="14.25" customHeight="1" x14ac:dyDescent="0.25">
      <c r="A65" s="152" t="str">
        <f>'F-2. Development Budget'!A78</f>
        <v>Additional Expenses</v>
      </c>
      <c r="B65" s="153"/>
      <c r="C65" s="154"/>
      <c r="D65" s="154"/>
      <c r="E65" s="154"/>
      <c r="F65" s="268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240"/>
      <c r="V65" s="266"/>
    </row>
    <row r="66" spans="1:22" ht="14.25" customHeight="1" x14ac:dyDescent="0.25">
      <c r="A66" s="67" t="str">
        <f>'F-2. Development Budget'!A79</f>
        <v>Common Area Furnishings</v>
      </c>
      <c r="B66" s="67"/>
      <c r="C66" s="228">
        <f>'F-2. Development Budget'!C79</f>
        <v>0</v>
      </c>
      <c r="D66" s="228">
        <f>'F-2. Development Budget'!D79</f>
        <v>0</v>
      </c>
      <c r="E66" s="228">
        <f>'F-2. Development Budget'!E79</f>
        <v>0</v>
      </c>
      <c r="F66" s="246"/>
      <c r="G66" s="285">
        <v>0</v>
      </c>
      <c r="H66" s="286">
        <v>0</v>
      </c>
      <c r="I66" s="286">
        <v>0</v>
      </c>
      <c r="J66" s="286">
        <v>0</v>
      </c>
      <c r="K66" s="286">
        <v>0</v>
      </c>
      <c r="L66" s="286">
        <v>0</v>
      </c>
      <c r="M66" s="286">
        <v>0</v>
      </c>
      <c r="N66" s="286">
        <v>0</v>
      </c>
      <c r="O66" s="286">
        <v>0</v>
      </c>
      <c r="P66" s="286">
        <v>0</v>
      </c>
      <c r="Q66" s="286">
        <v>0</v>
      </c>
      <c r="R66" s="286">
        <v>0</v>
      </c>
      <c r="S66" s="286">
        <v>0</v>
      </c>
      <c r="T66" s="286">
        <v>0</v>
      </c>
      <c r="U66" s="269">
        <f t="shared" ref="U66:U75" si="12">SUM(G66:T66)</f>
        <v>0</v>
      </c>
      <c r="V66" s="231">
        <f t="shared" ref="V66:V75" si="13">U66-E66</f>
        <v>0</v>
      </c>
    </row>
    <row r="67" spans="1:22" ht="14.25" customHeight="1" x14ac:dyDescent="0.25">
      <c r="A67" s="67" t="str">
        <f>'F-2. Development Budget'!A80</f>
        <v>Rent-Up Expenses</v>
      </c>
      <c r="B67" s="67"/>
      <c r="C67" s="228">
        <f>'F-2. Development Budget'!C80</f>
        <v>0</v>
      </c>
      <c r="D67" s="228">
        <f>'F-2. Development Budget'!D80</f>
        <v>0</v>
      </c>
      <c r="E67" s="228">
        <f>'F-2. Development Budget'!E80</f>
        <v>0</v>
      </c>
      <c r="F67" s="246"/>
      <c r="G67" s="285">
        <v>0</v>
      </c>
      <c r="H67" s="286">
        <v>0</v>
      </c>
      <c r="I67" s="286">
        <v>0</v>
      </c>
      <c r="J67" s="286">
        <v>0</v>
      </c>
      <c r="K67" s="286">
        <v>0</v>
      </c>
      <c r="L67" s="286">
        <v>0</v>
      </c>
      <c r="M67" s="286">
        <v>0</v>
      </c>
      <c r="N67" s="286">
        <v>0</v>
      </c>
      <c r="O67" s="286">
        <v>0</v>
      </c>
      <c r="P67" s="286">
        <v>0</v>
      </c>
      <c r="Q67" s="286">
        <v>0</v>
      </c>
      <c r="R67" s="286">
        <v>0</v>
      </c>
      <c r="S67" s="286">
        <v>0</v>
      </c>
      <c r="T67" s="286">
        <v>0</v>
      </c>
      <c r="U67" s="269">
        <f t="shared" si="12"/>
        <v>0</v>
      </c>
      <c r="V67" s="231">
        <f t="shared" si="13"/>
        <v>0</v>
      </c>
    </row>
    <row r="68" spans="1:22" ht="14.25" customHeight="1" x14ac:dyDescent="0.25">
      <c r="A68" s="67" t="str">
        <f>'F-2. Development Budget'!A81</f>
        <v>Relocation</v>
      </c>
      <c r="B68" s="67"/>
      <c r="C68" s="228">
        <f>'F-2. Development Budget'!C81</f>
        <v>0</v>
      </c>
      <c r="D68" s="228">
        <f>'F-2. Development Budget'!D81</f>
        <v>0</v>
      </c>
      <c r="E68" s="228">
        <f>'F-2. Development Budget'!E81</f>
        <v>0</v>
      </c>
      <c r="F68" s="246"/>
      <c r="G68" s="285">
        <v>0</v>
      </c>
      <c r="H68" s="286">
        <v>0</v>
      </c>
      <c r="I68" s="286">
        <v>0</v>
      </c>
      <c r="J68" s="286">
        <v>0</v>
      </c>
      <c r="K68" s="286">
        <v>0</v>
      </c>
      <c r="L68" s="286">
        <v>0</v>
      </c>
      <c r="M68" s="286">
        <v>0</v>
      </c>
      <c r="N68" s="286">
        <v>0</v>
      </c>
      <c r="O68" s="286">
        <v>0</v>
      </c>
      <c r="P68" s="286">
        <v>0</v>
      </c>
      <c r="Q68" s="286">
        <v>0</v>
      </c>
      <c r="R68" s="286">
        <v>0</v>
      </c>
      <c r="S68" s="286">
        <v>0</v>
      </c>
      <c r="T68" s="286">
        <v>0</v>
      </c>
      <c r="U68" s="269">
        <f t="shared" si="12"/>
        <v>0</v>
      </c>
      <c r="V68" s="231">
        <f t="shared" si="13"/>
        <v>0</v>
      </c>
    </row>
    <row r="69" spans="1:22" ht="14.25" customHeight="1" x14ac:dyDescent="0.25">
      <c r="A69" s="67" t="str">
        <f>'F-2. Development Budget'!A82</f>
        <v>Utility Tap-In &amp; Local Approvals</v>
      </c>
      <c r="B69" s="67"/>
      <c r="C69" s="228">
        <f>'F-2. Development Budget'!C82</f>
        <v>0</v>
      </c>
      <c r="D69" s="228">
        <f>'F-2. Development Budget'!D82</f>
        <v>0</v>
      </c>
      <c r="E69" s="228">
        <f>'F-2. Development Budget'!E82</f>
        <v>0</v>
      </c>
      <c r="F69" s="246"/>
      <c r="G69" s="285">
        <v>0</v>
      </c>
      <c r="H69" s="286">
        <v>0</v>
      </c>
      <c r="I69" s="286">
        <v>0</v>
      </c>
      <c r="J69" s="286">
        <v>0</v>
      </c>
      <c r="K69" s="286">
        <v>0</v>
      </c>
      <c r="L69" s="286">
        <v>0</v>
      </c>
      <c r="M69" s="286">
        <v>0</v>
      </c>
      <c r="N69" s="286">
        <v>0</v>
      </c>
      <c r="O69" s="286">
        <v>0</v>
      </c>
      <c r="P69" s="286">
        <v>0</v>
      </c>
      <c r="Q69" s="286">
        <v>0</v>
      </c>
      <c r="R69" s="286">
        <v>0</v>
      </c>
      <c r="S69" s="286">
        <v>0</v>
      </c>
      <c r="T69" s="286">
        <v>0</v>
      </c>
      <c r="U69" s="269">
        <f t="shared" si="12"/>
        <v>0</v>
      </c>
      <c r="V69" s="231">
        <f t="shared" si="13"/>
        <v>0</v>
      </c>
    </row>
    <row r="70" spans="1:22" ht="14.25" customHeight="1" x14ac:dyDescent="0.25">
      <c r="A70" s="67" t="s">
        <v>55</v>
      </c>
      <c r="B70" s="245">
        <f>'F-2. Development Budget'!B83</f>
        <v>0</v>
      </c>
      <c r="C70" s="228">
        <f>'F-2. Development Budget'!C83</f>
        <v>0</v>
      </c>
      <c r="D70" s="228">
        <f>'F-2. Development Budget'!D83</f>
        <v>0</v>
      </c>
      <c r="E70" s="228">
        <f>'F-2. Development Budget'!E83</f>
        <v>0</v>
      </c>
      <c r="F70" s="246"/>
      <c r="G70" s="285">
        <v>0</v>
      </c>
      <c r="H70" s="286">
        <v>0</v>
      </c>
      <c r="I70" s="286">
        <v>0</v>
      </c>
      <c r="J70" s="286">
        <v>0</v>
      </c>
      <c r="K70" s="286">
        <v>0</v>
      </c>
      <c r="L70" s="286">
        <v>0</v>
      </c>
      <c r="M70" s="286">
        <v>0</v>
      </c>
      <c r="N70" s="286">
        <v>0</v>
      </c>
      <c r="O70" s="286">
        <v>0</v>
      </c>
      <c r="P70" s="286">
        <v>0</v>
      </c>
      <c r="Q70" s="286">
        <v>0</v>
      </c>
      <c r="R70" s="286">
        <v>0</v>
      </c>
      <c r="S70" s="286">
        <v>0</v>
      </c>
      <c r="T70" s="286">
        <v>0</v>
      </c>
      <c r="U70" s="269">
        <f t="shared" si="12"/>
        <v>0</v>
      </c>
      <c r="V70" s="231">
        <f t="shared" si="13"/>
        <v>0</v>
      </c>
    </row>
    <row r="71" spans="1:22" ht="14.25" customHeight="1" x14ac:dyDescent="0.25">
      <c r="A71" s="67" t="s">
        <v>55</v>
      </c>
      <c r="B71" s="245">
        <f>'F-2. Development Budget'!B84</f>
        <v>0</v>
      </c>
      <c r="C71" s="228">
        <f>'F-2. Development Budget'!C84</f>
        <v>0</v>
      </c>
      <c r="D71" s="228">
        <f>'F-2. Development Budget'!D84</f>
        <v>0</v>
      </c>
      <c r="E71" s="228">
        <f>'F-2. Development Budget'!E84</f>
        <v>0</v>
      </c>
      <c r="F71" s="246"/>
      <c r="G71" s="285">
        <v>0</v>
      </c>
      <c r="H71" s="286">
        <v>0</v>
      </c>
      <c r="I71" s="286">
        <v>0</v>
      </c>
      <c r="J71" s="286">
        <v>0</v>
      </c>
      <c r="K71" s="286">
        <v>0</v>
      </c>
      <c r="L71" s="286">
        <v>0</v>
      </c>
      <c r="M71" s="286">
        <v>0</v>
      </c>
      <c r="N71" s="286">
        <v>0</v>
      </c>
      <c r="O71" s="286">
        <v>0</v>
      </c>
      <c r="P71" s="286">
        <v>0</v>
      </c>
      <c r="Q71" s="286">
        <v>0</v>
      </c>
      <c r="R71" s="286">
        <v>0</v>
      </c>
      <c r="S71" s="286">
        <v>0</v>
      </c>
      <c r="T71" s="286">
        <v>0</v>
      </c>
      <c r="U71" s="269">
        <f t="shared" si="12"/>
        <v>0</v>
      </c>
      <c r="V71" s="231">
        <f t="shared" si="13"/>
        <v>0</v>
      </c>
    </row>
    <row r="72" spans="1:22" ht="14.25" customHeight="1" x14ac:dyDescent="0.25">
      <c r="A72" s="67" t="s">
        <v>55</v>
      </c>
      <c r="B72" s="245">
        <f>'F-2. Development Budget'!B85</f>
        <v>0</v>
      </c>
      <c r="C72" s="228">
        <f>'F-2. Development Budget'!C85</f>
        <v>0</v>
      </c>
      <c r="D72" s="228">
        <f>'F-2. Development Budget'!D85</f>
        <v>0</v>
      </c>
      <c r="E72" s="228">
        <f>'F-2. Development Budget'!E85</f>
        <v>0</v>
      </c>
      <c r="F72" s="246"/>
      <c r="G72" s="285">
        <v>0</v>
      </c>
      <c r="H72" s="286">
        <v>0</v>
      </c>
      <c r="I72" s="286">
        <v>0</v>
      </c>
      <c r="J72" s="286">
        <v>0</v>
      </c>
      <c r="K72" s="286">
        <v>0</v>
      </c>
      <c r="L72" s="286">
        <v>0</v>
      </c>
      <c r="M72" s="286">
        <v>0</v>
      </c>
      <c r="N72" s="286">
        <v>0</v>
      </c>
      <c r="O72" s="286">
        <v>0</v>
      </c>
      <c r="P72" s="286">
        <v>0</v>
      </c>
      <c r="Q72" s="286">
        <v>0</v>
      </c>
      <c r="R72" s="286">
        <v>0</v>
      </c>
      <c r="S72" s="286">
        <v>0</v>
      </c>
      <c r="T72" s="286">
        <v>0</v>
      </c>
      <c r="U72" s="269">
        <f t="shared" si="12"/>
        <v>0</v>
      </c>
      <c r="V72" s="231">
        <f t="shared" si="13"/>
        <v>0</v>
      </c>
    </row>
    <row r="73" spans="1:22" ht="14.25" customHeight="1" x14ac:dyDescent="0.25">
      <c r="A73" s="67" t="s">
        <v>55</v>
      </c>
      <c r="B73" s="245">
        <f>'F-2. Development Budget'!B86</f>
        <v>0</v>
      </c>
      <c r="C73" s="228">
        <f>'F-2. Development Budget'!C86</f>
        <v>0</v>
      </c>
      <c r="D73" s="228">
        <f>'F-2. Development Budget'!D86</f>
        <v>0</v>
      </c>
      <c r="E73" s="228">
        <f>'F-2. Development Budget'!E86</f>
        <v>0</v>
      </c>
      <c r="F73" s="246"/>
      <c r="G73" s="285">
        <v>0</v>
      </c>
      <c r="H73" s="286">
        <v>0</v>
      </c>
      <c r="I73" s="286">
        <v>0</v>
      </c>
      <c r="J73" s="286">
        <v>0</v>
      </c>
      <c r="K73" s="286">
        <v>0</v>
      </c>
      <c r="L73" s="286">
        <v>0</v>
      </c>
      <c r="M73" s="286">
        <v>0</v>
      </c>
      <c r="N73" s="286">
        <v>0</v>
      </c>
      <c r="O73" s="286">
        <v>0</v>
      </c>
      <c r="P73" s="286">
        <v>0</v>
      </c>
      <c r="Q73" s="286">
        <v>0</v>
      </c>
      <c r="R73" s="286">
        <v>0</v>
      </c>
      <c r="S73" s="286">
        <v>0</v>
      </c>
      <c r="T73" s="286">
        <v>0</v>
      </c>
      <c r="U73" s="269">
        <f t="shared" si="12"/>
        <v>0</v>
      </c>
      <c r="V73" s="231">
        <f t="shared" si="13"/>
        <v>0</v>
      </c>
    </row>
    <row r="74" spans="1:22" ht="14.25" customHeight="1" x14ac:dyDescent="0.25">
      <c r="A74" s="67" t="s">
        <v>55</v>
      </c>
      <c r="B74" s="245">
        <f>'F-2. Development Budget'!B87</f>
        <v>0</v>
      </c>
      <c r="C74" s="228">
        <f>'F-2. Development Budget'!C87</f>
        <v>0</v>
      </c>
      <c r="D74" s="228">
        <f>'F-2. Development Budget'!D87</f>
        <v>0</v>
      </c>
      <c r="E74" s="228">
        <f>'F-2. Development Budget'!E87</f>
        <v>0</v>
      </c>
      <c r="F74" s="246"/>
      <c r="G74" s="285">
        <v>0</v>
      </c>
      <c r="H74" s="286">
        <v>0</v>
      </c>
      <c r="I74" s="286">
        <v>0</v>
      </c>
      <c r="J74" s="286">
        <v>0</v>
      </c>
      <c r="K74" s="286">
        <v>0</v>
      </c>
      <c r="L74" s="286">
        <v>0</v>
      </c>
      <c r="M74" s="286">
        <v>0</v>
      </c>
      <c r="N74" s="286">
        <v>0</v>
      </c>
      <c r="O74" s="286">
        <v>0</v>
      </c>
      <c r="P74" s="286">
        <v>0</v>
      </c>
      <c r="Q74" s="286">
        <v>0</v>
      </c>
      <c r="R74" s="286">
        <v>0</v>
      </c>
      <c r="S74" s="286">
        <v>0</v>
      </c>
      <c r="T74" s="286">
        <v>0</v>
      </c>
      <c r="U74" s="269">
        <f t="shared" si="12"/>
        <v>0</v>
      </c>
      <c r="V74" s="231">
        <f t="shared" si="13"/>
        <v>0</v>
      </c>
    </row>
    <row r="75" spans="1:22" ht="14.25" customHeight="1" x14ac:dyDescent="0.25">
      <c r="A75" s="211"/>
      <c r="B75" s="198" t="s">
        <v>226</v>
      </c>
      <c r="C75" s="545">
        <f>'F-2. Development Budget'!C88</f>
        <v>0</v>
      </c>
      <c r="D75" s="545">
        <f>'F-2. Development Budget'!D88</f>
        <v>0</v>
      </c>
      <c r="E75" s="545">
        <f>'F-2. Development Budget'!E88</f>
        <v>0</v>
      </c>
      <c r="F75" s="246"/>
      <c r="G75" s="247">
        <f t="shared" ref="G75:T75" si="14">SUM(G66:G74)</f>
        <v>0</v>
      </c>
      <c r="H75" s="248">
        <f t="shared" si="14"/>
        <v>0</v>
      </c>
      <c r="I75" s="248">
        <f t="shared" si="14"/>
        <v>0</v>
      </c>
      <c r="J75" s="248">
        <f t="shared" si="14"/>
        <v>0</v>
      </c>
      <c r="K75" s="248">
        <f t="shared" si="14"/>
        <v>0</v>
      </c>
      <c r="L75" s="248">
        <f t="shared" si="14"/>
        <v>0</v>
      </c>
      <c r="M75" s="248">
        <f t="shared" si="14"/>
        <v>0</v>
      </c>
      <c r="N75" s="248">
        <f t="shared" si="14"/>
        <v>0</v>
      </c>
      <c r="O75" s="248">
        <f t="shared" si="14"/>
        <v>0</v>
      </c>
      <c r="P75" s="248">
        <f t="shared" si="14"/>
        <v>0</v>
      </c>
      <c r="Q75" s="248">
        <f t="shared" si="14"/>
        <v>0</v>
      </c>
      <c r="R75" s="248">
        <f t="shared" si="14"/>
        <v>0</v>
      </c>
      <c r="S75" s="248">
        <f t="shared" si="14"/>
        <v>0</v>
      </c>
      <c r="T75" s="248">
        <f t="shared" si="14"/>
        <v>0</v>
      </c>
      <c r="U75" s="270">
        <f t="shared" si="12"/>
        <v>0</v>
      </c>
      <c r="V75" s="250">
        <f t="shared" si="13"/>
        <v>0</v>
      </c>
    </row>
    <row r="76" spans="1:22" ht="14.25" customHeight="1" x14ac:dyDescent="0.2">
      <c r="V76" s="135"/>
    </row>
    <row r="77" spans="1:22" ht="14.25" customHeight="1" x14ac:dyDescent="0.25">
      <c r="A77" s="152" t="str">
        <f>'F-2. Development Budget'!A90</f>
        <v>Construction &amp; Financing Charges</v>
      </c>
      <c r="B77" s="152"/>
      <c r="C77" s="154"/>
      <c r="D77" s="154"/>
      <c r="E77" s="154"/>
      <c r="F77" s="239"/>
      <c r="G77" s="259"/>
      <c r="H77" s="259"/>
      <c r="I77" s="260"/>
      <c r="J77" s="259"/>
      <c r="K77" s="259"/>
      <c r="L77" s="259"/>
      <c r="M77" s="259"/>
      <c r="N77" s="259"/>
      <c r="O77" s="259"/>
      <c r="P77" s="259"/>
      <c r="Q77" s="259"/>
      <c r="R77" s="259"/>
      <c r="S77" s="259"/>
      <c r="T77" s="259"/>
      <c r="U77" s="261"/>
      <c r="V77" s="241"/>
    </row>
    <row r="78" spans="1:22" ht="14.25" customHeight="1" x14ac:dyDescent="0.25">
      <c r="A78" s="67" t="str">
        <f>'F-2. Development Budget'!A91</f>
        <v>Construction Loan Interest</v>
      </c>
      <c r="B78" s="67"/>
      <c r="C78" s="228">
        <f>'F-2. Development Budget'!C91</f>
        <v>0</v>
      </c>
      <c r="D78" s="228">
        <f>'F-2. Development Budget'!D91</f>
        <v>0</v>
      </c>
      <c r="E78" s="228">
        <f>'F-2. Development Budget'!E91</f>
        <v>0</v>
      </c>
      <c r="F78" s="243"/>
      <c r="G78" s="36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230">
        <f t="shared" ref="U78:U90" si="15">SUM(G78:T78)</f>
        <v>0</v>
      </c>
      <c r="V78" s="231">
        <f t="shared" ref="V78:V90" si="16">U78-E78</f>
        <v>0</v>
      </c>
    </row>
    <row r="79" spans="1:22" ht="14.25" customHeight="1" x14ac:dyDescent="0.25">
      <c r="A79" s="67" t="str">
        <f>'F-2. Development Budget'!A92</f>
        <v>Construction Loan Origination Fee</v>
      </c>
      <c r="B79" s="67"/>
      <c r="C79" s="228">
        <f>'F-2. Development Budget'!C92</f>
        <v>0</v>
      </c>
      <c r="D79" s="228">
        <f>'F-2. Development Budget'!D92</f>
        <v>0</v>
      </c>
      <c r="E79" s="228">
        <f>'F-2. Development Budget'!E92</f>
        <v>0</v>
      </c>
      <c r="F79" s="243"/>
      <c r="G79" s="36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230">
        <f t="shared" si="15"/>
        <v>0</v>
      </c>
      <c r="V79" s="231">
        <f t="shared" si="16"/>
        <v>0</v>
      </c>
    </row>
    <row r="80" spans="1:22" ht="14.25" customHeight="1" x14ac:dyDescent="0.25">
      <c r="A80" s="67" t="str">
        <f>'F-2. Development Budget'!A93</f>
        <v>Construction Loan Legal Fees</v>
      </c>
      <c r="B80" s="67"/>
      <c r="C80" s="228">
        <f>'F-2. Development Budget'!C93</f>
        <v>0</v>
      </c>
      <c r="D80" s="228">
        <f>'F-2. Development Budget'!D93</f>
        <v>0</v>
      </c>
      <c r="E80" s="228">
        <f>'F-2. Development Budget'!E93</f>
        <v>0</v>
      </c>
      <c r="F80" s="243"/>
      <c r="G80" s="36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230">
        <f t="shared" si="15"/>
        <v>0</v>
      </c>
      <c r="V80" s="231">
        <f t="shared" si="16"/>
        <v>0</v>
      </c>
    </row>
    <row r="81" spans="1:22" ht="14.25" customHeight="1" x14ac:dyDescent="0.25">
      <c r="A81" s="67" t="str">
        <f>'F-2. Development Budget'!A94</f>
        <v>Construction Loan Lender Fees</v>
      </c>
      <c r="B81" s="71"/>
      <c r="C81" s="228">
        <f>'F-2. Development Budget'!C94</f>
        <v>0</v>
      </c>
      <c r="D81" s="228">
        <f>'F-2. Development Budget'!D94</f>
        <v>0</v>
      </c>
      <c r="E81" s="228">
        <f>'F-2. Development Budget'!E94</f>
        <v>0</v>
      </c>
      <c r="F81" s="243"/>
      <c r="G81" s="36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230">
        <f t="shared" si="15"/>
        <v>0</v>
      </c>
      <c r="V81" s="231">
        <f t="shared" si="16"/>
        <v>0</v>
      </c>
    </row>
    <row r="82" spans="1:22" ht="14.25" customHeight="1" x14ac:dyDescent="0.25">
      <c r="A82" s="67" t="str">
        <f>'F-2. Development Budget'!A95</f>
        <v>Taxes During Construction</v>
      </c>
      <c r="B82" s="67"/>
      <c r="C82" s="228">
        <f>'F-2. Development Budget'!C95</f>
        <v>0</v>
      </c>
      <c r="D82" s="228">
        <f>'F-2. Development Budget'!D95</f>
        <v>0</v>
      </c>
      <c r="E82" s="228">
        <f>'F-2. Development Budget'!E95</f>
        <v>0</v>
      </c>
      <c r="F82" s="243"/>
      <c r="G82" s="36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230">
        <f t="shared" si="15"/>
        <v>0</v>
      </c>
      <c r="V82" s="231">
        <f t="shared" si="16"/>
        <v>0</v>
      </c>
    </row>
    <row r="83" spans="1:22" ht="14.25" customHeight="1" x14ac:dyDescent="0.25">
      <c r="A83" s="67" t="str">
        <f>'F-2. Development Budget'!A96</f>
        <v>Insurance During Construction</v>
      </c>
      <c r="B83" s="67"/>
      <c r="C83" s="228">
        <f>'F-2. Development Budget'!C96</f>
        <v>0</v>
      </c>
      <c r="D83" s="228">
        <f>'F-2. Development Budget'!D96</f>
        <v>0</v>
      </c>
      <c r="E83" s="228">
        <f>'F-2. Development Budget'!E96</f>
        <v>0</v>
      </c>
      <c r="F83" s="243"/>
      <c r="G83" s="36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230">
        <f t="shared" si="15"/>
        <v>0</v>
      </c>
      <c r="V83" s="231">
        <f t="shared" si="16"/>
        <v>0</v>
      </c>
    </row>
    <row r="84" spans="1:22" ht="14.25" customHeight="1" x14ac:dyDescent="0.25">
      <c r="A84" s="67" t="str">
        <f>'F-2. Development Budget'!A97</f>
        <v>Title Insurance</v>
      </c>
      <c r="B84" s="71"/>
      <c r="C84" s="228">
        <f>'F-2. Development Budget'!C97</f>
        <v>0</v>
      </c>
      <c r="D84" s="228">
        <f>'F-2. Development Budget'!D97</f>
        <v>0</v>
      </c>
      <c r="E84" s="228">
        <f>'F-2. Development Budget'!E97</f>
        <v>0</v>
      </c>
      <c r="F84" s="243"/>
      <c r="G84" s="36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230">
        <f t="shared" si="15"/>
        <v>0</v>
      </c>
      <c r="V84" s="231">
        <f t="shared" si="16"/>
        <v>0</v>
      </c>
    </row>
    <row r="85" spans="1:22" ht="14.25" customHeight="1" x14ac:dyDescent="0.25">
      <c r="A85" s="67" t="str">
        <f>'F-2. Development Budget'!A98</f>
        <v>Recording</v>
      </c>
      <c r="B85" s="71"/>
      <c r="C85" s="228">
        <f>'F-2. Development Budget'!C98</f>
        <v>0</v>
      </c>
      <c r="D85" s="228">
        <f>'F-2. Development Budget'!D98</f>
        <v>0</v>
      </c>
      <c r="E85" s="228">
        <f>'F-2. Development Budget'!E98</f>
        <v>0</v>
      </c>
      <c r="F85" s="243"/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230">
        <f t="shared" si="15"/>
        <v>0</v>
      </c>
      <c r="V85" s="231">
        <f t="shared" si="16"/>
        <v>0</v>
      </c>
    </row>
    <row r="86" spans="1:22" ht="14.25" customHeight="1" x14ac:dyDescent="0.25">
      <c r="A86" s="67" t="str">
        <f>'F-2. Development Budget'!A99</f>
        <v>PFHA Construction Monitoring Fee</v>
      </c>
      <c r="B86" s="71"/>
      <c r="C86" s="228">
        <f>'F-2. Development Budget'!C99</f>
        <v>0</v>
      </c>
      <c r="D86" s="228">
        <f>'F-2. Development Budget'!D99</f>
        <v>0</v>
      </c>
      <c r="E86" s="228">
        <f>'F-2. Development Budget'!E99</f>
        <v>0</v>
      </c>
      <c r="F86" s="243"/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230">
        <f t="shared" si="15"/>
        <v>0</v>
      </c>
      <c r="V86" s="231">
        <f t="shared" si="16"/>
        <v>0</v>
      </c>
    </row>
    <row r="87" spans="1:22" ht="14.25" customHeight="1" x14ac:dyDescent="0.25">
      <c r="A87" s="67" t="s">
        <v>55</v>
      </c>
      <c r="B87" s="245">
        <f>'F-2. Development Budget'!B100</f>
        <v>0</v>
      </c>
      <c r="C87" s="228">
        <f>'F-2. Development Budget'!C100</f>
        <v>0</v>
      </c>
      <c r="D87" s="228">
        <f>'F-2. Development Budget'!D100</f>
        <v>0</v>
      </c>
      <c r="E87" s="228">
        <f>'F-2. Development Budget'!E100</f>
        <v>0</v>
      </c>
      <c r="F87" s="243"/>
      <c r="G87" s="36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230">
        <f t="shared" si="15"/>
        <v>0</v>
      </c>
      <c r="V87" s="231">
        <f t="shared" si="16"/>
        <v>0</v>
      </c>
    </row>
    <row r="88" spans="1:22" ht="14.25" customHeight="1" x14ac:dyDescent="0.25">
      <c r="A88" s="67" t="s">
        <v>55</v>
      </c>
      <c r="B88" s="245">
        <f>'F-2. Development Budget'!B101</f>
        <v>0</v>
      </c>
      <c r="C88" s="228">
        <f>'F-2. Development Budget'!C101</f>
        <v>0</v>
      </c>
      <c r="D88" s="228">
        <f>'F-2. Development Budget'!D101</f>
        <v>0</v>
      </c>
      <c r="E88" s="228">
        <f>'F-2. Development Budget'!E101</f>
        <v>0</v>
      </c>
      <c r="F88" s="243"/>
      <c r="G88" s="36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230">
        <f t="shared" si="15"/>
        <v>0</v>
      </c>
      <c r="V88" s="231">
        <f t="shared" si="16"/>
        <v>0</v>
      </c>
    </row>
    <row r="89" spans="1:22" ht="14.25" customHeight="1" x14ac:dyDescent="0.25">
      <c r="A89" s="67" t="s">
        <v>55</v>
      </c>
      <c r="B89" s="245">
        <f>'F-2. Development Budget'!B102</f>
        <v>0</v>
      </c>
      <c r="C89" s="228">
        <f>'F-2. Development Budget'!C102</f>
        <v>0</v>
      </c>
      <c r="D89" s="228">
        <f>'F-2. Development Budget'!D102</f>
        <v>0</v>
      </c>
      <c r="E89" s="228">
        <f>'F-2. Development Budget'!E102</f>
        <v>0</v>
      </c>
      <c r="F89" s="243"/>
      <c r="G89" s="36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230">
        <f t="shared" si="15"/>
        <v>0</v>
      </c>
      <c r="V89" s="231">
        <f t="shared" si="16"/>
        <v>0</v>
      </c>
    </row>
    <row r="90" spans="1:22" ht="14.25" customHeight="1" x14ac:dyDescent="0.25">
      <c r="B90" s="198" t="s">
        <v>384</v>
      </c>
      <c r="C90" s="545">
        <f>'F-2. Development Budget'!C103</f>
        <v>0</v>
      </c>
      <c r="D90" s="545">
        <f>'F-2. Development Budget'!D103</f>
        <v>0</v>
      </c>
      <c r="E90" s="545">
        <f>'F-2. Development Budget'!E103</f>
        <v>0</v>
      </c>
      <c r="F90" s="243"/>
      <c r="G90" s="247">
        <f t="shared" ref="G90:T90" si="17">SUM(G78:G89)</f>
        <v>0</v>
      </c>
      <c r="H90" s="248">
        <f t="shared" si="17"/>
        <v>0</v>
      </c>
      <c r="I90" s="248">
        <f t="shared" si="17"/>
        <v>0</v>
      </c>
      <c r="J90" s="248">
        <f t="shared" si="17"/>
        <v>0</v>
      </c>
      <c r="K90" s="248">
        <f t="shared" si="17"/>
        <v>0</v>
      </c>
      <c r="L90" s="248">
        <f t="shared" si="17"/>
        <v>0</v>
      </c>
      <c r="M90" s="248">
        <f t="shared" si="17"/>
        <v>0</v>
      </c>
      <c r="N90" s="248">
        <f t="shared" si="17"/>
        <v>0</v>
      </c>
      <c r="O90" s="248">
        <f t="shared" si="17"/>
        <v>0</v>
      </c>
      <c r="P90" s="248">
        <f t="shared" si="17"/>
        <v>0</v>
      </c>
      <c r="Q90" s="248">
        <f t="shared" si="17"/>
        <v>0</v>
      </c>
      <c r="R90" s="248">
        <f t="shared" si="17"/>
        <v>0</v>
      </c>
      <c r="S90" s="248">
        <f t="shared" si="17"/>
        <v>0</v>
      </c>
      <c r="T90" s="248">
        <f t="shared" si="17"/>
        <v>0</v>
      </c>
      <c r="U90" s="249">
        <f t="shared" si="15"/>
        <v>0</v>
      </c>
      <c r="V90" s="250">
        <f t="shared" si="16"/>
        <v>0</v>
      </c>
    </row>
    <row r="91" spans="1:22" ht="14.25" customHeight="1" x14ac:dyDescent="0.2">
      <c r="V91" s="135"/>
    </row>
    <row r="92" spans="1:22" ht="14.25" customHeight="1" x14ac:dyDescent="0.25">
      <c r="A92" s="152" t="str">
        <f>'F-2. Development Budget'!A105</f>
        <v>Permanent Financing</v>
      </c>
      <c r="B92" s="152"/>
      <c r="C92" s="154"/>
      <c r="D92" s="154"/>
      <c r="E92" s="154"/>
      <c r="F92" s="239"/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40"/>
      <c r="V92" s="241"/>
    </row>
    <row r="93" spans="1:22" ht="14.25" customHeight="1" x14ac:dyDescent="0.25">
      <c r="A93" s="67" t="str">
        <f>'F-2. Development Budget'!A106</f>
        <v>PHFA Loan Reservation Fee</v>
      </c>
      <c r="B93" s="67"/>
      <c r="C93" s="228">
        <f>'F-2. Development Budget'!C106</f>
        <v>0</v>
      </c>
      <c r="D93" s="228">
        <f>'F-2. Development Budget'!D106</f>
        <v>0</v>
      </c>
      <c r="E93" s="228">
        <f>'F-2. Development Budget'!E106</f>
        <v>0</v>
      </c>
      <c r="F93" s="262"/>
      <c r="G93" s="36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252">
        <f t="shared" ref="U93:U102" si="18">SUM(G93:T93)</f>
        <v>0</v>
      </c>
      <c r="V93" s="231">
        <f t="shared" ref="V93:V102" si="19">U93-E93</f>
        <v>0</v>
      </c>
    </row>
    <row r="94" spans="1:22" ht="14.25" customHeight="1" x14ac:dyDescent="0.25">
      <c r="A94" s="67" t="str">
        <f>'F-2. Development Budget'!A107</f>
        <v>PHFA Loan Origination Fee</v>
      </c>
      <c r="B94" s="67"/>
      <c r="C94" s="228">
        <f>'F-2. Development Budget'!C107</f>
        <v>0</v>
      </c>
      <c r="D94" s="228">
        <f>'F-2. Development Budget'!D107</f>
        <v>0</v>
      </c>
      <c r="E94" s="228">
        <f>'F-2. Development Budget'!E107</f>
        <v>0</v>
      </c>
      <c r="F94" s="262"/>
      <c r="G94" s="36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252">
        <f t="shared" si="18"/>
        <v>0</v>
      </c>
      <c r="V94" s="231">
        <f t="shared" si="19"/>
        <v>0</v>
      </c>
    </row>
    <row r="95" spans="1:22" ht="14.25" customHeight="1" x14ac:dyDescent="0.25">
      <c r="A95" s="67" t="str">
        <f>'F-2. Development Budget'!A109</f>
        <v>Permanent Loan Origination Fee</v>
      </c>
      <c r="B95" s="67"/>
      <c r="C95" s="228">
        <f>'F-2. Development Budget'!C109</f>
        <v>0</v>
      </c>
      <c r="D95" s="228">
        <f>'F-2. Development Budget'!D109</f>
        <v>0</v>
      </c>
      <c r="E95" s="228">
        <f>'F-2. Development Budget'!E109</f>
        <v>0</v>
      </c>
      <c r="F95" s="262"/>
      <c r="G95" s="36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252">
        <f t="shared" si="18"/>
        <v>0</v>
      </c>
      <c r="V95" s="231">
        <f t="shared" si="19"/>
        <v>0</v>
      </c>
    </row>
    <row r="96" spans="1:22" ht="14.25" customHeight="1" x14ac:dyDescent="0.25">
      <c r="A96" s="67" t="str">
        <f>'F-2. Development Budget'!A110</f>
        <v>Permanent Loan Credit Enhancement</v>
      </c>
      <c r="B96" s="67"/>
      <c r="C96" s="228">
        <f>'F-2. Development Budget'!C110</f>
        <v>0</v>
      </c>
      <c r="D96" s="228">
        <f>'F-2. Development Budget'!D110</f>
        <v>0</v>
      </c>
      <c r="E96" s="228">
        <f>'F-2. Development Budget'!E110</f>
        <v>0</v>
      </c>
      <c r="F96" s="262"/>
      <c r="G96" s="36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252">
        <f t="shared" si="18"/>
        <v>0</v>
      </c>
      <c r="V96" s="231">
        <f t="shared" si="19"/>
        <v>0</v>
      </c>
    </row>
    <row r="97" spans="1:22" ht="14.25" customHeight="1" x14ac:dyDescent="0.25">
      <c r="A97" s="67" t="str">
        <f>'F-2. Development Budget'!A111</f>
        <v>Cost of Issuance/Underwriters Discount</v>
      </c>
      <c r="B97" s="67"/>
      <c r="C97" s="228">
        <f>'F-2. Development Budget'!C111</f>
        <v>0</v>
      </c>
      <c r="D97" s="228">
        <f>'F-2. Development Budget'!D111</f>
        <v>0</v>
      </c>
      <c r="E97" s="228">
        <f>'F-2. Development Budget'!E111</f>
        <v>0</v>
      </c>
      <c r="F97" s="262"/>
      <c r="G97" s="36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252">
        <f t="shared" si="18"/>
        <v>0</v>
      </c>
      <c r="V97" s="231">
        <f t="shared" si="19"/>
        <v>0</v>
      </c>
    </row>
    <row r="98" spans="1:22" ht="14.25" customHeight="1" x14ac:dyDescent="0.25">
      <c r="A98" s="67" t="str">
        <f>'F-2. Development Budget'!A112</f>
        <v>Non-PHFA Permanent Financing Legal Fee</v>
      </c>
      <c r="B98" s="71"/>
      <c r="C98" s="228">
        <f>'F-2. Development Budget'!C112</f>
        <v>0</v>
      </c>
      <c r="D98" s="228">
        <f>'F-2. Development Budget'!D112</f>
        <v>0</v>
      </c>
      <c r="E98" s="228">
        <f>'F-2. Development Budget'!E112</f>
        <v>0</v>
      </c>
      <c r="F98" s="262"/>
      <c r="G98" s="36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252">
        <f t="shared" si="18"/>
        <v>0</v>
      </c>
      <c r="V98" s="231">
        <f t="shared" si="19"/>
        <v>0</v>
      </c>
    </row>
    <row r="99" spans="1:22" ht="14.25" customHeight="1" x14ac:dyDescent="0.25">
      <c r="A99" s="67" t="s">
        <v>12</v>
      </c>
      <c r="B99" s="245">
        <f>'F-2. Development Budget'!B113</f>
        <v>0</v>
      </c>
      <c r="C99" s="228">
        <f>'F-2. Development Budget'!C113</f>
        <v>0</v>
      </c>
      <c r="D99" s="228">
        <f>'F-2. Development Budget'!D113</f>
        <v>0</v>
      </c>
      <c r="E99" s="228">
        <f>'F-2. Development Budget'!E113</f>
        <v>0</v>
      </c>
      <c r="F99" s="262"/>
      <c r="G99" s="36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252">
        <f t="shared" si="18"/>
        <v>0</v>
      </c>
      <c r="V99" s="231">
        <f t="shared" si="19"/>
        <v>0</v>
      </c>
    </row>
    <row r="100" spans="1:22" ht="14.25" customHeight="1" x14ac:dyDescent="0.25">
      <c r="A100" s="67" t="s">
        <v>12</v>
      </c>
      <c r="B100" s="245">
        <f>'F-2. Development Budget'!B114</f>
        <v>0</v>
      </c>
      <c r="C100" s="228">
        <f>'F-2. Development Budget'!C114</f>
        <v>0</v>
      </c>
      <c r="D100" s="228">
        <f>'F-2. Development Budget'!D114</f>
        <v>0</v>
      </c>
      <c r="E100" s="228">
        <f>'F-2. Development Budget'!E114</f>
        <v>0</v>
      </c>
      <c r="F100" s="262"/>
      <c r="G100" s="36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252">
        <f t="shared" si="18"/>
        <v>0</v>
      </c>
      <c r="V100" s="231">
        <f t="shared" si="19"/>
        <v>0</v>
      </c>
    </row>
    <row r="101" spans="1:22" ht="14.25" customHeight="1" x14ac:dyDescent="0.25">
      <c r="A101" s="67" t="s">
        <v>12</v>
      </c>
      <c r="B101" s="245">
        <f>'F-2. Development Budget'!B115</f>
        <v>0</v>
      </c>
      <c r="C101" s="228">
        <f>'F-2. Development Budget'!C115</f>
        <v>0</v>
      </c>
      <c r="D101" s="228">
        <f>'F-2. Development Budget'!D115</f>
        <v>0</v>
      </c>
      <c r="E101" s="228">
        <f>'F-2. Development Budget'!E115</f>
        <v>0</v>
      </c>
      <c r="F101" s="262"/>
      <c r="G101" s="36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252">
        <f t="shared" si="18"/>
        <v>0</v>
      </c>
      <c r="V101" s="231">
        <f t="shared" si="19"/>
        <v>0</v>
      </c>
    </row>
    <row r="102" spans="1:22" ht="14.25" customHeight="1" x14ac:dyDescent="0.25">
      <c r="B102" s="198" t="s">
        <v>224</v>
      </c>
      <c r="C102" s="545">
        <f>'F-2. Development Budget'!C116</f>
        <v>0</v>
      </c>
      <c r="D102" s="545">
        <f>'F-2. Development Budget'!D116</f>
        <v>0</v>
      </c>
      <c r="E102" s="545">
        <f>'F-2. Development Budget'!E116</f>
        <v>0</v>
      </c>
      <c r="F102" s="262"/>
      <c r="G102" s="247">
        <f t="shared" ref="G102:T102" si="20">SUM(G93:G101)</f>
        <v>0</v>
      </c>
      <c r="H102" s="247">
        <f t="shared" si="20"/>
        <v>0</v>
      </c>
      <c r="I102" s="247">
        <f t="shared" si="20"/>
        <v>0</v>
      </c>
      <c r="J102" s="247">
        <f t="shared" si="20"/>
        <v>0</v>
      </c>
      <c r="K102" s="247">
        <f t="shared" si="20"/>
        <v>0</v>
      </c>
      <c r="L102" s="247">
        <f t="shared" si="20"/>
        <v>0</v>
      </c>
      <c r="M102" s="247">
        <f t="shared" si="20"/>
        <v>0</v>
      </c>
      <c r="N102" s="247">
        <f t="shared" si="20"/>
        <v>0</v>
      </c>
      <c r="O102" s="247">
        <f t="shared" si="20"/>
        <v>0</v>
      </c>
      <c r="P102" s="247">
        <f t="shared" si="20"/>
        <v>0</v>
      </c>
      <c r="Q102" s="247">
        <f t="shared" si="20"/>
        <v>0</v>
      </c>
      <c r="R102" s="247">
        <f t="shared" si="20"/>
        <v>0</v>
      </c>
      <c r="S102" s="247">
        <f t="shared" si="20"/>
        <v>0</v>
      </c>
      <c r="T102" s="247">
        <f t="shared" si="20"/>
        <v>0</v>
      </c>
      <c r="U102" s="254">
        <f t="shared" si="18"/>
        <v>0</v>
      </c>
      <c r="V102" s="250">
        <f t="shared" si="19"/>
        <v>0</v>
      </c>
    </row>
    <row r="103" spans="1:22" ht="14.25" customHeight="1" x14ac:dyDescent="0.25">
      <c r="A103" s="205"/>
      <c r="B103" s="205"/>
      <c r="C103" s="258"/>
      <c r="D103" s="258"/>
      <c r="E103" s="258"/>
      <c r="F103" s="263"/>
      <c r="V103" s="264"/>
    </row>
    <row r="104" spans="1:22" ht="14.25" customHeight="1" x14ac:dyDescent="0.25">
      <c r="A104" s="691" t="str">
        <f>'F-2. Development Budget'!A118</f>
        <v>Acquisition Costs</v>
      </c>
      <c r="B104" s="691"/>
      <c r="C104" s="154"/>
      <c r="D104" s="154"/>
      <c r="E104" s="154"/>
      <c r="F104" s="239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240"/>
      <c r="V104" s="241"/>
    </row>
    <row r="105" spans="1:22" ht="14.25" customHeight="1" x14ac:dyDescent="0.25">
      <c r="A105" s="733" t="str">
        <f>'F-2. Development Budget'!A119</f>
        <v>Acquisition of Land</v>
      </c>
      <c r="B105" s="733"/>
      <c r="C105" s="690">
        <f>'F-2. Development Budget'!C119</f>
        <v>0</v>
      </c>
      <c r="D105" s="228">
        <f>'F-2. Development Budget'!D119</f>
        <v>0</v>
      </c>
      <c r="E105" s="228">
        <f>'F-2. Development Budget'!E119</f>
        <v>0</v>
      </c>
      <c r="F105" s="256"/>
      <c r="G105" s="36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252">
        <f t="shared" ref="U105:U112" si="21">SUM(G105:T105)</f>
        <v>0</v>
      </c>
      <c r="V105" s="231">
        <f t="shared" ref="V105:V112" si="22">U105-E105</f>
        <v>0</v>
      </c>
    </row>
    <row r="106" spans="1:22" ht="14.25" customHeight="1" x14ac:dyDescent="0.25">
      <c r="A106" s="733" t="str">
        <f>'F-2. Development Budget'!A120</f>
        <v>Acquisition of Existing Structures</v>
      </c>
      <c r="B106" s="733"/>
      <c r="C106" s="690">
        <f>'F-2. Development Budget'!C120</f>
        <v>0</v>
      </c>
      <c r="D106" s="228">
        <f>'F-2. Development Budget'!D120</f>
        <v>0</v>
      </c>
      <c r="E106" s="228">
        <f>'F-2. Development Budget'!E120</f>
        <v>0</v>
      </c>
      <c r="F106" s="256"/>
      <c r="G106" s="36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252">
        <f t="shared" si="21"/>
        <v>0</v>
      </c>
      <c r="V106" s="231">
        <f t="shared" si="22"/>
        <v>0</v>
      </c>
    </row>
    <row r="107" spans="1:22" ht="14.25" customHeight="1" x14ac:dyDescent="0.25">
      <c r="A107" s="733" t="str">
        <f>'F-2. Development Budget'!A121</f>
        <v>Acquisition Legal Fees</v>
      </c>
      <c r="B107" s="733"/>
      <c r="C107" s="690">
        <f>'F-2. Development Budget'!C121</f>
        <v>0</v>
      </c>
      <c r="D107" s="228">
        <f>'F-2. Development Budget'!D121</f>
        <v>0</v>
      </c>
      <c r="E107" s="228">
        <f>'F-2. Development Budget'!E121</f>
        <v>0</v>
      </c>
      <c r="F107" s="256"/>
      <c r="G107" s="36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252">
        <f t="shared" si="21"/>
        <v>0</v>
      </c>
      <c r="V107" s="231">
        <f t="shared" si="22"/>
        <v>0</v>
      </c>
    </row>
    <row r="108" spans="1:22" ht="14.25" customHeight="1" x14ac:dyDescent="0.25">
      <c r="A108" s="733" t="str">
        <f>'F-2. Development Budget'!A122</f>
        <v>Acquisition Closing Costs</v>
      </c>
      <c r="B108" s="733"/>
      <c r="C108" s="690">
        <f>'F-2. Development Budget'!C122</f>
        <v>0</v>
      </c>
      <c r="D108" s="228">
        <f>'F-2. Development Budget'!D122</f>
        <v>0</v>
      </c>
      <c r="E108" s="228">
        <f>'F-2. Development Budget'!E122</f>
        <v>0</v>
      </c>
      <c r="F108" s="256"/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252">
        <f t="shared" si="21"/>
        <v>0</v>
      </c>
      <c r="V108" s="231">
        <f t="shared" si="22"/>
        <v>0</v>
      </c>
    </row>
    <row r="109" spans="1:22" ht="14.25" customHeight="1" x14ac:dyDescent="0.25">
      <c r="A109" s="733" t="str">
        <f>'F-2. Development Budget'!A123</f>
        <v>Transfer Tax</v>
      </c>
      <c r="B109" s="733"/>
      <c r="C109" s="690">
        <f>'F-2. Development Budget'!C123</f>
        <v>0</v>
      </c>
      <c r="D109" s="228">
        <f>'F-2. Development Budget'!D123</f>
        <v>0</v>
      </c>
      <c r="E109" s="228">
        <f>'F-2. Development Budget'!E123</f>
        <v>0</v>
      </c>
      <c r="F109" s="256"/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252">
        <f t="shared" si="21"/>
        <v>0</v>
      </c>
      <c r="V109" s="231">
        <f t="shared" si="22"/>
        <v>0</v>
      </c>
    </row>
    <row r="110" spans="1:22" ht="14.25" customHeight="1" x14ac:dyDescent="0.25">
      <c r="A110" s="67" t="s">
        <v>12</v>
      </c>
      <c r="B110" s="245">
        <f>'F-2. Development Budget'!B124</f>
        <v>0</v>
      </c>
      <c r="C110" s="228">
        <f>'F-2. Development Budget'!C124</f>
        <v>0</v>
      </c>
      <c r="D110" s="228">
        <f>'F-2. Development Budget'!D124</f>
        <v>0</v>
      </c>
      <c r="E110" s="228">
        <f>'F-2. Development Budget'!E124</f>
        <v>0</v>
      </c>
      <c r="F110" s="256"/>
      <c r="G110" s="36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252">
        <f t="shared" si="21"/>
        <v>0</v>
      </c>
      <c r="V110" s="231">
        <f t="shared" si="22"/>
        <v>0</v>
      </c>
    </row>
    <row r="111" spans="1:22" ht="14.25" customHeight="1" x14ac:dyDescent="0.25">
      <c r="A111" s="67" t="s">
        <v>12</v>
      </c>
      <c r="B111" s="245">
        <f>'F-2. Development Budget'!B125</f>
        <v>0</v>
      </c>
      <c r="C111" s="228">
        <f>'F-2. Development Budget'!C125</f>
        <v>0</v>
      </c>
      <c r="D111" s="228">
        <f>'F-2. Development Budget'!D125</f>
        <v>0</v>
      </c>
      <c r="E111" s="228">
        <f>'F-2. Development Budget'!E125</f>
        <v>0</v>
      </c>
      <c r="F111" s="256"/>
      <c r="G111" s="36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252">
        <f t="shared" si="21"/>
        <v>0</v>
      </c>
      <c r="V111" s="231">
        <f t="shared" si="22"/>
        <v>0</v>
      </c>
    </row>
    <row r="112" spans="1:22" ht="15" customHeight="1" x14ac:dyDescent="0.25">
      <c r="A112" s="178"/>
      <c r="B112" s="178" t="s">
        <v>215</v>
      </c>
      <c r="C112" s="545">
        <f>'F-2. Development Budget'!C126</f>
        <v>0</v>
      </c>
      <c r="D112" s="545">
        <f>'F-2. Development Budget'!D126</f>
        <v>0</v>
      </c>
      <c r="E112" s="545">
        <f>'F-2. Development Budget'!E126</f>
        <v>0</v>
      </c>
      <c r="F112" s="257"/>
      <c r="G112" s="247">
        <f t="shared" ref="G112:T112" si="23">SUM(G105:G111)</f>
        <v>0</v>
      </c>
      <c r="H112" s="248">
        <f t="shared" si="23"/>
        <v>0</v>
      </c>
      <c r="I112" s="248">
        <f t="shared" si="23"/>
        <v>0</v>
      </c>
      <c r="J112" s="248">
        <f t="shared" si="23"/>
        <v>0</v>
      </c>
      <c r="K112" s="248">
        <f t="shared" si="23"/>
        <v>0</v>
      </c>
      <c r="L112" s="248">
        <f t="shared" si="23"/>
        <v>0</v>
      </c>
      <c r="M112" s="248">
        <f t="shared" si="23"/>
        <v>0</v>
      </c>
      <c r="N112" s="248">
        <f t="shared" si="23"/>
        <v>0</v>
      </c>
      <c r="O112" s="248">
        <f t="shared" si="23"/>
        <v>0</v>
      </c>
      <c r="P112" s="248">
        <f t="shared" si="23"/>
        <v>0</v>
      </c>
      <c r="Q112" s="248">
        <f t="shared" si="23"/>
        <v>0</v>
      </c>
      <c r="R112" s="248">
        <f t="shared" si="23"/>
        <v>0</v>
      </c>
      <c r="S112" s="248">
        <f t="shared" si="23"/>
        <v>0</v>
      </c>
      <c r="T112" s="248">
        <f t="shared" si="23"/>
        <v>0</v>
      </c>
      <c r="U112" s="254">
        <f t="shared" si="21"/>
        <v>0</v>
      </c>
      <c r="V112" s="250">
        <f t="shared" si="22"/>
        <v>0</v>
      </c>
    </row>
    <row r="113" spans="1:22" ht="14.25" customHeight="1" x14ac:dyDescent="0.2">
      <c r="V113" s="135"/>
    </row>
    <row r="114" spans="1:22" ht="14.25" customHeight="1" x14ac:dyDescent="0.25">
      <c r="A114" s="152" t="str">
        <f>'F-2. Development Budget'!A128</f>
        <v>Reserves</v>
      </c>
      <c r="B114" s="153"/>
      <c r="C114" s="154"/>
      <c r="D114" s="154"/>
      <c r="E114" s="154"/>
      <c r="F114" s="268"/>
      <c r="G114" s="154"/>
      <c r="H114" s="154"/>
      <c r="I114" s="284"/>
      <c r="J114" s="154"/>
      <c r="K114" s="154"/>
      <c r="L114" s="154"/>
      <c r="M114" s="259"/>
      <c r="N114" s="259"/>
      <c r="O114" s="259"/>
      <c r="P114" s="259"/>
      <c r="Q114" s="259"/>
      <c r="R114" s="259"/>
      <c r="S114" s="259"/>
      <c r="T114" s="259"/>
      <c r="U114" s="240"/>
      <c r="V114" s="266"/>
    </row>
    <row r="115" spans="1:22" ht="14.25" customHeight="1" x14ac:dyDescent="0.25">
      <c r="A115" s="67" t="str">
        <f>'F-2. Development Budget'!A129</f>
        <v>Operating Reserve</v>
      </c>
      <c r="B115" s="67"/>
      <c r="C115" s="228">
        <f>'F-2. Development Budget'!C129</f>
        <v>0</v>
      </c>
      <c r="D115" s="228">
        <f>'F-2. Development Budget'!D129</f>
        <v>0</v>
      </c>
      <c r="E115" s="228">
        <f>'F-2. Development Budget'!E129</f>
        <v>0</v>
      </c>
      <c r="F115" s="246"/>
      <c r="G115" s="3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271">
        <f t="shared" ref="U115:U126" si="24">SUM(G115:T115)</f>
        <v>0</v>
      </c>
      <c r="V115" s="231">
        <f t="shared" ref="V115:V126" si="25">U115-E115</f>
        <v>0</v>
      </c>
    </row>
    <row r="116" spans="1:22" ht="14.25" customHeight="1" x14ac:dyDescent="0.25">
      <c r="A116" s="67" t="str">
        <f>'F-2. Development Budget'!A130</f>
        <v>Transformation Reserve</v>
      </c>
      <c r="B116" s="67"/>
      <c r="C116" s="228">
        <f>'F-2. Development Budget'!C130</f>
        <v>0</v>
      </c>
      <c r="D116" s="228">
        <f>'F-2. Development Budget'!D130</f>
        <v>0</v>
      </c>
      <c r="E116" s="228">
        <f>'F-2. Development Budget'!E130</f>
        <v>0</v>
      </c>
      <c r="F116" s="246"/>
      <c r="G116" s="3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271">
        <f t="shared" si="24"/>
        <v>0</v>
      </c>
      <c r="V116" s="231">
        <f t="shared" si="25"/>
        <v>0</v>
      </c>
    </row>
    <row r="117" spans="1:22" ht="14.25" customHeight="1" x14ac:dyDescent="0.25">
      <c r="A117" s="67" t="str">
        <f>'F-2. Development Budget'!A131</f>
        <v>Rental Subsidy Reserve</v>
      </c>
      <c r="B117" s="67"/>
      <c r="C117" s="228">
        <f>'F-2. Development Budget'!C131</f>
        <v>0</v>
      </c>
      <c r="D117" s="228">
        <f>'F-2. Development Budget'!D131</f>
        <v>0</v>
      </c>
      <c r="E117" s="228">
        <f>'F-2. Development Budget'!E131</f>
        <v>0</v>
      </c>
      <c r="F117" s="246"/>
      <c r="G117" s="3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271">
        <f t="shared" si="24"/>
        <v>0</v>
      </c>
      <c r="V117" s="231">
        <f t="shared" si="25"/>
        <v>0</v>
      </c>
    </row>
    <row r="118" spans="1:22" ht="14.25" customHeight="1" x14ac:dyDescent="0.25">
      <c r="A118" s="67" t="str">
        <f>'F-2. Development Budget'!A132</f>
        <v>Real Estate Tax Reserve (1 year)</v>
      </c>
      <c r="B118" s="67"/>
      <c r="C118" s="228">
        <f>'F-2. Development Budget'!C132</f>
        <v>0</v>
      </c>
      <c r="D118" s="228">
        <f>'F-2. Development Budget'!D132</f>
        <v>0</v>
      </c>
      <c r="E118" s="228">
        <f>'F-2. Development Budget'!E132</f>
        <v>0</v>
      </c>
      <c r="F118" s="246"/>
      <c r="G118" s="3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271">
        <f t="shared" si="24"/>
        <v>0</v>
      </c>
      <c r="V118" s="231">
        <f t="shared" si="25"/>
        <v>0</v>
      </c>
    </row>
    <row r="119" spans="1:22" ht="14.25" customHeight="1" x14ac:dyDescent="0.25">
      <c r="A119" s="67" t="str">
        <f>'F-2. Development Budget'!A133</f>
        <v>Insurance Reserve (1 year)</v>
      </c>
      <c r="B119" s="67"/>
      <c r="C119" s="228">
        <f>'F-2. Development Budget'!C133</f>
        <v>0</v>
      </c>
      <c r="D119" s="228">
        <f>'F-2. Development Budget'!D133</f>
        <v>0</v>
      </c>
      <c r="E119" s="228">
        <f>'F-2. Development Budget'!E133</f>
        <v>0</v>
      </c>
      <c r="F119" s="246"/>
      <c r="G119" s="3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271">
        <f t="shared" si="24"/>
        <v>0</v>
      </c>
      <c r="V119" s="231">
        <f t="shared" si="25"/>
        <v>0</v>
      </c>
    </row>
    <row r="120" spans="1:22" ht="14.25" customHeight="1" x14ac:dyDescent="0.25">
      <c r="A120" s="67" t="str">
        <f>'F-2. Development Budget'!A134</f>
        <v>Supportive Services Reserve</v>
      </c>
      <c r="B120" s="67"/>
      <c r="C120" s="228">
        <f>'F-2. Development Budget'!C134</f>
        <v>0</v>
      </c>
      <c r="D120" s="228">
        <f>'F-2. Development Budget'!D134</f>
        <v>0</v>
      </c>
      <c r="E120" s="228">
        <f>'F-2. Development Budget'!E134</f>
        <v>0</v>
      </c>
      <c r="F120" s="246"/>
      <c r="G120" s="3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271">
        <f t="shared" si="24"/>
        <v>0</v>
      </c>
      <c r="V120" s="231">
        <f t="shared" si="25"/>
        <v>0</v>
      </c>
    </row>
    <row r="121" spans="1:22" ht="14.25" customHeight="1" x14ac:dyDescent="0.25">
      <c r="A121" s="67" t="str">
        <f>'F-2. Development Budget'!A135</f>
        <v>Replacement Reserve</v>
      </c>
      <c r="B121" s="67"/>
      <c r="C121" s="228">
        <f>'F-2. Development Budget'!C135</f>
        <v>0</v>
      </c>
      <c r="D121" s="228">
        <f>'F-2. Development Budget'!D135</f>
        <v>0</v>
      </c>
      <c r="E121" s="228">
        <f>'F-2. Development Budget'!E135</f>
        <v>0</v>
      </c>
      <c r="F121" s="246"/>
      <c r="G121" s="3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271">
        <f t="shared" si="24"/>
        <v>0</v>
      </c>
      <c r="V121" s="231">
        <f t="shared" si="25"/>
        <v>0</v>
      </c>
    </row>
    <row r="122" spans="1:22" ht="14.25" customHeight="1" x14ac:dyDescent="0.25">
      <c r="A122" s="67" t="str">
        <f>'F-2. Development Budget'!A136</f>
        <v>Loss of Subsidy Reserve</v>
      </c>
      <c r="B122" s="156"/>
      <c r="C122" s="228">
        <f>'F-2. Development Budget'!C136</f>
        <v>0</v>
      </c>
      <c r="D122" s="228">
        <f>'F-2. Development Budget'!D136</f>
        <v>0</v>
      </c>
      <c r="E122" s="228">
        <f>'F-2. Development Budget'!E136</f>
        <v>0</v>
      </c>
      <c r="F122" s="246"/>
      <c r="G122" s="3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271">
        <f t="shared" si="24"/>
        <v>0</v>
      </c>
      <c r="V122" s="231">
        <f t="shared" si="25"/>
        <v>0</v>
      </c>
    </row>
    <row r="123" spans="1:22" ht="12" customHeight="1" x14ac:dyDescent="0.25">
      <c r="A123" s="67" t="s">
        <v>55</v>
      </c>
      <c r="B123" s="245">
        <f>'F-2. Development Budget'!B137</f>
        <v>0</v>
      </c>
      <c r="C123" s="228">
        <f>'F-2. Development Budget'!C137</f>
        <v>0</v>
      </c>
      <c r="D123" s="228">
        <f>'F-2. Development Budget'!D137</f>
        <v>0</v>
      </c>
      <c r="E123" s="228">
        <f>'F-2. Development Budget'!E137</f>
        <v>0</v>
      </c>
      <c r="F123" s="246"/>
      <c r="G123" s="3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271">
        <f t="shared" si="24"/>
        <v>0</v>
      </c>
      <c r="V123" s="231">
        <f t="shared" si="25"/>
        <v>0</v>
      </c>
    </row>
    <row r="124" spans="1:22" ht="15" customHeight="1" x14ac:dyDescent="0.25">
      <c r="A124" s="67" t="s">
        <v>55</v>
      </c>
      <c r="B124" s="245">
        <f>'F-2. Development Budget'!B138</f>
        <v>0</v>
      </c>
      <c r="C124" s="228">
        <f>'F-2. Development Budget'!C138</f>
        <v>0</v>
      </c>
      <c r="D124" s="228">
        <f>'F-2. Development Budget'!D138</f>
        <v>0</v>
      </c>
      <c r="E124" s="228">
        <f>'F-2. Development Budget'!E138</f>
        <v>0</v>
      </c>
      <c r="F124" s="246"/>
      <c r="G124" s="3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271">
        <f t="shared" si="24"/>
        <v>0</v>
      </c>
      <c r="V124" s="231">
        <f t="shared" si="25"/>
        <v>0</v>
      </c>
    </row>
    <row r="125" spans="1:22" ht="14.25" customHeight="1" x14ac:dyDescent="0.25">
      <c r="A125" s="67" t="s">
        <v>55</v>
      </c>
      <c r="B125" s="245">
        <f>'F-2. Development Budget'!B139</f>
        <v>0</v>
      </c>
      <c r="C125" s="228">
        <f>'F-2. Development Budget'!C139</f>
        <v>0</v>
      </c>
      <c r="D125" s="228">
        <f>'F-2. Development Budget'!D139</f>
        <v>0</v>
      </c>
      <c r="E125" s="228">
        <f>'F-2. Development Budget'!E139</f>
        <v>0</v>
      </c>
      <c r="F125" s="246"/>
      <c r="G125" s="3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271">
        <f t="shared" si="24"/>
        <v>0</v>
      </c>
      <c r="V125" s="231">
        <f t="shared" si="25"/>
        <v>0</v>
      </c>
    </row>
    <row r="126" spans="1:22" ht="14.25" customHeight="1" x14ac:dyDescent="0.25">
      <c r="A126" s="211"/>
      <c r="B126" s="198" t="s">
        <v>227</v>
      </c>
      <c r="C126" s="545">
        <f>'F-2. Development Budget'!C140</f>
        <v>0</v>
      </c>
      <c r="D126" s="545">
        <f>'F-2. Development Budget'!D140</f>
        <v>0</v>
      </c>
      <c r="E126" s="545">
        <f>'F-2. Development Budget'!E140</f>
        <v>0</v>
      </c>
      <c r="F126" s="246"/>
      <c r="G126" s="247">
        <f t="shared" ref="G126:T126" si="26">SUM(G115:G125)</f>
        <v>0</v>
      </c>
      <c r="H126" s="248">
        <f t="shared" si="26"/>
        <v>0</v>
      </c>
      <c r="I126" s="248">
        <f t="shared" si="26"/>
        <v>0</v>
      </c>
      <c r="J126" s="248">
        <f t="shared" si="26"/>
        <v>0</v>
      </c>
      <c r="K126" s="248">
        <f t="shared" si="26"/>
        <v>0</v>
      </c>
      <c r="L126" s="248">
        <f t="shared" si="26"/>
        <v>0</v>
      </c>
      <c r="M126" s="248">
        <f t="shared" si="26"/>
        <v>0</v>
      </c>
      <c r="N126" s="248">
        <f t="shared" si="26"/>
        <v>0</v>
      </c>
      <c r="O126" s="248">
        <f t="shared" si="26"/>
        <v>0</v>
      </c>
      <c r="P126" s="248">
        <f t="shared" si="26"/>
        <v>0</v>
      </c>
      <c r="Q126" s="248">
        <f t="shared" si="26"/>
        <v>0</v>
      </c>
      <c r="R126" s="248">
        <f t="shared" si="26"/>
        <v>0</v>
      </c>
      <c r="S126" s="248">
        <f t="shared" si="26"/>
        <v>0</v>
      </c>
      <c r="T126" s="248">
        <f t="shared" si="26"/>
        <v>0</v>
      </c>
      <c r="U126" s="272">
        <f t="shared" si="24"/>
        <v>0</v>
      </c>
      <c r="V126" s="250">
        <f t="shared" si="25"/>
        <v>0</v>
      </c>
    </row>
    <row r="127" spans="1:22" ht="14.25" customHeight="1" x14ac:dyDescent="0.2">
      <c r="V127" s="135"/>
    </row>
    <row r="128" spans="1:22" ht="14.25" customHeight="1" x14ac:dyDescent="0.2">
      <c r="V128" s="135"/>
    </row>
    <row r="129" spans="1:22" ht="14.25" customHeight="1" x14ac:dyDescent="0.25">
      <c r="A129" s="152" t="str">
        <f>'F-2. Development Budget'!A142</f>
        <v>Tax Credit Syndication Fees &amp; Expenses</v>
      </c>
      <c r="B129" s="153"/>
      <c r="C129" s="154"/>
      <c r="D129" s="154"/>
      <c r="E129" s="154"/>
      <c r="F129" s="268"/>
      <c r="G129" s="154"/>
      <c r="H129" s="154"/>
      <c r="I129" s="284"/>
      <c r="J129" s="154"/>
      <c r="K129" s="154"/>
      <c r="L129" s="154"/>
      <c r="M129" s="259"/>
      <c r="N129" s="259"/>
      <c r="O129" s="259"/>
      <c r="P129" s="259"/>
      <c r="Q129" s="259"/>
      <c r="R129" s="259"/>
      <c r="S129" s="259"/>
      <c r="T129" s="259"/>
      <c r="U129" s="240"/>
      <c r="V129" s="266"/>
    </row>
    <row r="130" spans="1:22" ht="14.25" customHeight="1" x14ac:dyDescent="0.25">
      <c r="A130" s="67" t="str">
        <f>'F-2. Development Budget'!A143</f>
        <v>Bridge Loan Interest During Construction</v>
      </c>
      <c r="B130" s="67"/>
      <c r="C130" s="228">
        <f>'F-2. Development Budget'!C143</f>
        <v>0</v>
      </c>
      <c r="D130" s="228">
        <f>'F-2. Development Budget'!D143</f>
        <v>0</v>
      </c>
      <c r="E130" s="228">
        <f>'F-2. Development Budget'!E143</f>
        <v>0</v>
      </c>
      <c r="F130" s="246"/>
      <c r="G130" s="3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271">
        <f t="shared" ref="U130:U138" si="27">SUM(G130:T130)</f>
        <v>0</v>
      </c>
      <c r="V130" s="231">
        <f t="shared" ref="V130:V138" si="28">U130-E130</f>
        <v>0</v>
      </c>
    </row>
    <row r="131" spans="1:22" ht="14.25" customHeight="1" x14ac:dyDescent="0.25">
      <c r="A131" s="67" t="str">
        <f>'F-2. Development Budget'!A144</f>
        <v>Bridge Loan Interest After Construction</v>
      </c>
      <c r="B131" s="67"/>
      <c r="C131" s="228">
        <f>'F-2. Development Budget'!C144</f>
        <v>0</v>
      </c>
      <c r="D131" s="228">
        <f>'F-2. Development Budget'!D144</f>
        <v>0</v>
      </c>
      <c r="E131" s="228">
        <f>'F-2. Development Budget'!E144</f>
        <v>0</v>
      </c>
      <c r="F131" s="246"/>
      <c r="G131" s="3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271">
        <f t="shared" si="27"/>
        <v>0</v>
      </c>
      <c r="V131" s="231">
        <f t="shared" si="28"/>
        <v>0</v>
      </c>
    </row>
    <row r="132" spans="1:22" ht="14.25" customHeight="1" x14ac:dyDescent="0.25">
      <c r="A132" s="67" t="str">
        <f>'F-2. Development Budget'!A145</f>
        <v>Bridge Loan Fees &amp; Expenses</v>
      </c>
      <c r="B132" s="67"/>
      <c r="C132" s="228">
        <f>'F-2. Development Budget'!C145</f>
        <v>0</v>
      </c>
      <c r="D132" s="228">
        <f>'F-2. Development Budget'!D145</f>
        <v>0</v>
      </c>
      <c r="E132" s="228">
        <f>'F-2. Development Budget'!E145</f>
        <v>0</v>
      </c>
      <c r="F132" s="246"/>
      <c r="G132" s="3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271">
        <f t="shared" si="27"/>
        <v>0</v>
      </c>
      <c r="V132" s="231">
        <f t="shared" si="28"/>
        <v>0</v>
      </c>
    </row>
    <row r="133" spans="1:22" ht="14.25" customHeight="1" x14ac:dyDescent="0.25">
      <c r="A133" s="67" t="str">
        <f>'F-2. Development Budget'!A146</f>
        <v>Bridge Loan Legal Fees</v>
      </c>
      <c r="B133" s="67"/>
      <c r="C133" s="228">
        <f>'F-2. Development Budget'!C146</f>
        <v>0</v>
      </c>
      <c r="D133" s="228">
        <f>'F-2. Development Budget'!D146</f>
        <v>0</v>
      </c>
      <c r="E133" s="228">
        <f>'F-2. Development Budget'!E146</f>
        <v>0</v>
      </c>
      <c r="F133" s="246"/>
      <c r="G133" s="3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271">
        <f t="shared" si="27"/>
        <v>0</v>
      </c>
      <c r="V133" s="231">
        <f t="shared" si="28"/>
        <v>0</v>
      </c>
    </row>
    <row r="134" spans="1:22" ht="14.25" customHeight="1" x14ac:dyDescent="0.25">
      <c r="A134" s="67" t="str">
        <f>'F-2. Development Budget'!A147</f>
        <v>Equity Investor Legal Fees</v>
      </c>
      <c r="B134" s="67"/>
      <c r="C134" s="228">
        <f>'F-2. Development Budget'!C147</f>
        <v>0</v>
      </c>
      <c r="D134" s="228">
        <f>'F-2. Development Budget'!D147</f>
        <v>0</v>
      </c>
      <c r="E134" s="228">
        <f>'F-2. Development Budget'!E147</f>
        <v>0</v>
      </c>
      <c r="F134" s="246"/>
      <c r="G134" s="3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271">
        <f t="shared" si="27"/>
        <v>0</v>
      </c>
      <c r="V134" s="231">
        <f t="shared" si="28"/>
        <v>0</v>
      </c>
    </row>
    <row r="135" spans="1:22" ht="14.25" customHeight="1" x14ac:dyDescent="0.25">
      <c r="A135" s="65" t="str">
        <f>'F-2. Development Budget'!A148</f>
        <v xml:space="preserve">Accountant's Fees </v>
      </c>
      <c r="B135" s="65"/>
      <c r="C135" s="228">
        <f>'F-2. Development Budget'!C148</f>
        <v>0</v>
      </c>
      <c r="D135" s="228">
        <f>'F-2. Development Budget'!D148</f>
        <v>0</v>
      </c>
      <c r="E135" s="228">
        <f>'F-2. Development Budget'!E148</f>
        <v>0</v>
      </c>
      <c r="F135" s="246"/>
      <c r="G135" s="3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271">
        <f t="shared" si="27"/>
        <v>0</v>
      </c>
      <c r="V135" s="231">
        <f t="shared" si="28"/>
        <v>0</v>
      </c>
    </row>
    <row r="136" spans="1:22" ht="15" customHeight="1" x14ac:dyDescent="0.25">
      <c r="A136" s="67" t="str">
        <f>'F-2. Development Budget'!A149</f>
        <v xml:space="preserve">Other: </v>
      </c>
      <c r="B136" s="245">
        <f>'F-2. Development Budget'!B149</f>
        <v>0</v>
      </c>
      <c r="C136" s="228">
        <f>'F-2. Development Budget'!C149</f>
        <v>0</v>
      </c>
      <c r="D136" s="228">
        <f>'F-2. Development Budget'!D149</f>
        <v>0</v>
      </c>
      <c r="E136" s="228">
        <f>'F-2. Development Budget'!E149</f>
        <v>0</v>
      </c>
      <c r="F136" s="246"/>
      <c r="G136" s="3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271">
        <f t="shared" si="27"/>
        <v>0</v>
      </c>
      <c r="V136" s="231">
        <f t="shared" si="28"/>
        <v>0</v>
      </c>
    </row>
    <row r="137" spans="1:22" ht="14.25" customHeight="1" x14ac:dyDescent="0.25">
      <c r="A137" s="67" t="str">
        <f>'F-2. Development Budget'!A150</f>
        <v>Other:</v>
      </c>
      <c r="B137" s="245">
        <f>'F-2. Development Budget'!B150</f>
        <v>0</v>
      </c>
      <c r="C137" s="228">
        <f>'F-2. Development Budget'!C150</f>
        <v>0</v>
      </c>
      <c r="D137" s="228">
        <f>'F-2. Development Budget'!D150</f>
        <v>0</v>
      </c>
      <c r="E137" s="228">
        <f>'F-2. Development Budget'!E150</f>
        <v>0</v>
      </c>
      <c r="F137" s="246"/>
      <c r="G137" s="3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271">
        <f t="shared" si="27"/>
        <v>0</v>
      </c>
      <c r="V137" s="231">
        <f t="shared" si="28"/>
        <v>0</v>
      </c>
    </row>
    <row r="138" spans="1:22" ht="14.25" customHeight="1" x14ac:dyDescent="0.25">
      <c r="A138" s="67" t="str">
        <f>'F-2. Development Budget'!A151</f>
        <v xml:space="preserve">Other: </v>
      </c>
      <c r="B138" s="245">
        <f>'F-2. Development Budget'!B151</f>
        <v>0</v>
      </c>
      <c r="C138" s="228">
        <f>'F-2. Development Budget'!C151</f>
        <v>0</v>
      </c>
      <c r="D138" s="228">
        <f>'F-2. Development Budget'!D151</f>
        <v>0</v>
      </c>
      <c r="E138" s="228">
        <f>'F-2. Development Budget'!E151</f>
        <v>0</v>
      </c>
      <c r="F138" s="246"/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271">
        <f t="shared" si="27"/>
        <v>0</v>
      </c>
      <c r="V138" s="231">
        <f t="shared" si="28"/>
        <v>0</v>
      </c>
    </row>
    <row r="139" spans="1:22" ht="14.25" customHeight="1" x14ac:dyDescent="0.25">
      <c r="A139" s="211"/>
      <c r="B139" s="198" t="s">
        <v>388</v>
      </c>
      <c r="C139" s="545">
        <f>'F-2. Development Budget'!C152</f>
        <v>0</v>
      </c>
      <c r="D139" s="545">
        <f>'F-2. Development Budget'!D152</f>
        <v>0</v>
      </c>
      <c r="E139" s="545">
        <f>'F-2. Development Budget'!E152</f>
        <v>0</v>
      </c>
      <c r="F139" s="246"/>
      <c r="G139" s="247">
        <f>SUM(G130:G138)</f>
        <v>0</v>
      </c>
      <c r="H139" s="247">
        <f t="shared" ref="H139:T139" si="29">SUM(H130:H138)</f>
        <v>0</v>
      </c>
      <c r="I139" s="247">
        <f t="shared" si="29"/>
        <v>0</v>
      </c>
      <c r="J139" s="247">
        <f t="shared" si="29"/>
        <v>0</v>
      </c>
      <c r="K139" s="247">
        <f t="shared" si="29"/>
        <v>0</v>
      </c>
      <c r="L139" s="247">
        <f t="shared" si="29"/>
        <v>0</v>
      </c>
      <c r="M139" s="247">
        <f t="shared" si="29"/>
        <v>0</v>
      </c>
      <c r="N139" s="247">
        <f t="shared" si="29"/>
        <v>0</v>
      </c>
      <c r="O139" s="247">
        <f t="shared" si="29"/>
        <v>0</v>
      </c>
      <c r="P139" s="247">
        <f t="shared" si="29"/>
        <v>0</v>
      </c>
      <c r="Q139" s="247">
        <f t="shared" si="29"/>
        <v>0</v>
      </c>
      <c r="R139" s="247">
        <f t="shared" si="29"/>
        <v>0</v>
      </c>
      <c r="S139" s="247">
        <f t="shared" si="29"/>
        <v>0</v>
      </c>
      <c r="T139" s="247">
        <f t="shared" si="29"/>
        <v>0</v>
      </c>
      <c r="U139" s="272">
        <f>SUM(G139:T139)</f>
        <v>0</v>
      </c>
      <c r="V139" s="250">
        <f>U139-E139</f>
        <v>0</v>
      </c>
    </row>
    <row r="140" spans="1:22" ht="14.25" customHeight="1" x14ac:dyDescent="0.2">
      <c r="V140" s="135"/>
    </row>
    <row r="141" spans="1:22" ht="14.25" customHeight="1" x14ac:dyDescent="0.25">
      <c r="A141" s="152" t="str">
        <f>'F-2. Development Budget'!A154</f>
        <v>PHDC Fees</v>
      </c>
      <c r="B141" s="153"/>
      <c r="C141" s="154"/>
      <c r="D141" s="154"/>
      <c r="E141" s="154"/>
      <c r="F141" s="268"/>
      <c r="G141" s="154"/>
      <c r="H141" s="154"/>
      <c r="I141" s="284"/>
      <c r="J141" s="154"/>
      <c r="K141" s="154"/>
      <c r="L141" s="154"/>
      <c r="M141" s="259"/>
      <c r="N141" s="259"/>
      <c r="O141" s="259"/>
      <c r="P141" s="259"/>
      <c r="Q141" s="259"/>
      <c r="R141" s="259"/>
      <c r="S141" s="259"/>
      <c r="T141" s="259"/>
      <c r="U141" s="240"/>
      <c r="V141" s="266"/>
    </row>
    <row r="142" spans="1:22" ht="15.75" customHeight="1" x14ac:dyDescent="0.25">
      <c r="A142" s="67" t="str">
        <f>'F-2. Development Budget'!A155</f>
        <v>-</v>
      </c>
      <c r="B142" s="67"/>
      <c r="C142" s="228">
        <f>'F-2. Development Budget'!C155</f>
        <v>0</v>
      </c>
      <c r="D142" s="228">
        <f>'F-2. Development Budget'!D155</f>
        <v>0</v>
      </c>
      <c r="E142" s="228">
        <f>'F-2. Development Budget'!E155</f>
        <v>0</v>
      </c>
      <c r="F142" s="246"/>
      <c r="G142" s="3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271">
        <f t="shared" ref="U142:U144" si="30">SUM(G142:T142)</f>
        <v>0</v>
      </c>
      <c r="V142" s="231">
        <f t="shared" ref="V142:V145" si="31">U142-E142</f>
        <v>0</v>
      </c>
    </row>
    <row r="143" spans="1:22" ht="15.75" customHeight="1" x14ac:dyDescent="0.25">
      <c r="A143" s="67" t="str">
        <f>'F-2. Development Budget'!A156</f>
        <v>-</v>
      </c>
      <c r="B143" s="67"/>
      <c r="C143" s="228">
        <f>'F-2. Development Budget'!C156</f>
        <v>0</v>
      </c>
      <c r="D143" s="228">
        <f>'F-2. Development Budget'!D156</f>
        <v>0</v>
      </c>
      <c r="E143" s="228">
        <f>'F-2. Development Budget'!E156</f>
        <v>0</v>
      </c>
      <c r="F143" s="246"/>
      <c r="G143" s="3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271">
        <f t="shared" si="30"/>
        <v>0</v>
      </c>
      <c r="V143" s="231">
        <f t="shared" si="31"/>
        <v>0</v>
      </c>
    </row>
    <row r="144" spans="1:22" ht="15.75" customHeight="1" x14ac:dyDescent="0.25">
      <c r="A144" s="67" t="str">
        <f>'F-2. Development Budget'!A157</f>
        <v>-</v>
      </c>
      <c r="B144" s="67"/>
      <c r="C144" s="228">
        <f>'F-2. Development Budget'!C157</f>
        <v>0</v>
      </c>
      <c r="D144" s="228">
        <f>'F-2. Development Budget'!D157</f>
        <v>0</v>
      </c>
      <c r="E144" s="228">
        <f>'F-2. Development Budget'!E157</f>
        <v>0</v>
      </c>
      <c r="F144" s="246"/>
      <c r="G144" s="3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271">
        <f t="shared" si="30"/>
        <v>0</v>
      </c>
      <c r="V144" s="231">
        <f t="shared" si="31"/>
        <v>0</v>
      </c>
    </row>
    <row r="145" spans="1:22" ht="15.75" customHeight="1" x14ac:dyDescent="0.25">
      <c r="A145" s="67"/>
      <c r="B145" s="198" t="str">
        <f>'F-2. Development Budget'!B158</f>
        <v>Subtotal of PHDC Fees</v>
      </c>
      <c r="C145" s="545">
        <f>'F-2. Development Budget'!C158</f>
        <v>0</v>
      </c>
      <c r="D145" s="545">
        <f>'F-2. Development Budget'!D158</f>
        <v>0</v>
      </c>
      <c r="E145" s="545">
        <f>'F-2. Development Budget'!E158</f>
        <v>0</v>
      </c>
      <c r="F145" s="246"/>
      <c r="G145" s="247">
        <f t="shared" ref="G145:T145" si="32">SUM(G142:G144)</f>
        <v>0</v>
      </c>
      <c r="H145" s="247">
        <f t="shared" si="32"/>
        <v>0</v>
      </c>
      <c r="I145" s="247">
        <f t="shared" si="32"/>
        <v>0</v>
      </c>
      <c r="J145" s="247">
        <f t="shared" si="32"/>
        <v>0</v>
      </c>
      <c r="K145" s="247">
        <f t="shared" si="32"/>
        <v>0</v>
      </c>
      <c r="L145" s="247">
        <f t="shared" si="32"/>
        <v>0</v>
      </c>
      <c r="M145" s="247">
        <f t="shared" si="32"/>
        <v>0</v>
      </c>
      <c r="N145" s="247">
        <f t="shared" si="32"/>
        <v>0</v>
      </c>
      <c r="O145" s="247">
        <f t="shared" si="32"/>
        <v>0</v>
      </c>
      <c r="P145" s="247">
        <f t="shared" si="32"/>
        <v>0</v>
      </c>
      <c r="Q145" s="247">
        <f t="shared" si="32"/>
        <v>0</v>
      </c>
      <c r="R145" s="247">
        <f t="shared" si="32"/>
        <v>0</v>
      </c>
      <c r="S145" s="247">
        <f t="shared" si="32"/>
        <v>0</v>
      </c>
      <c r="T145" s="247">
        <f t="shared" si="32"/>
        <v>0</v>
      </c>
      <c r="U145" s="247">
        <f>SUM(G145:T145)</f>
        <v>0</v>
      </c>
      <c r="V145" s="250">
        <f t="shared" si="31"/>
        <v>0</v>
      </c>
    </row>
    <row r="146" spans="1:22" ht="15" customHeight="1" x14ac:dyDescent="0.25">
      <c r="A146" s="205"/>
      <c r="B146" s="273"/>
      <c r="C146" s="258"/>
      <c r="D146" s="274"/>
      <c r="E146" s="258"/>
      <c r="F146" s="275"/>
      <c r="I146" s="276"/>
      <c r="V146" s="277"/>
    </row>
    <row r="147" spans="1:22" ht="15" customHeight="1" x14ac:dyDescent="0.25">
      <c r="A147" s="152" t="str">
        <f>'F-2. Development Budget'!A160</f>
        <v>Developer's Fee</v>
      </c>
      <c r="B147" s="278"/>
      <c r="C147" s="251">
        <f>'F-2. Development Budget'!C160</f>
        <v>0</v>
      </c>
      <c r="D147" s="251">
        <f>'F-2. Development Budget'!D160</f>
        <v>0</v>
      </c>
      <c r="E147" s="251">
        <f>'F-2. Development Budget'!E160</f>
        <v>0</v>
      </c>
      <c r="F147" s="268"/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235">
        <f>SUM(G147:T147)</f>
        <v>0</v>
      </c>
      <c r="V147" s="231">
        <f>U147-E147</f>
        <v>0</v>
      </c>
    </row>
    <row r="148" spans="1:22" ht="13.5" customHeight="1" x14ac:dyDescent="0.25">
      <c r="A148" s="734"/>
      <c r="B148" s="734"/>
      <c r="C148" s="236"/>
      <c r="D148" s="236"/>
      <c r="E148" s="236"/>
      <c r="F148" s="275"/>
      <c r="I148" s="279"/>
      <c r="V148" s="280"/>
    </row>
    <row r="149" spans="1:22" ht="16.5" customHeight="1" x14ac:dyDescent="0.25">
      <c r="A149" s="281" t="str">
        <f>'F-2. Development Budget'!A162</f>
        <v>PHDC Replacement Cost Estimate</v>
      </c>
      <c r="B149" s="282"/>
      <c r="C149" s="251">
        <f>'F-2. Development Budget'!C162</f>
        <v>0</v>
      </c>
      <c r="D149" s="251">
        <f>'F-2. Development Budget'!D162</f>
        <v>0</v>
      </c>
      <c r="E149" s="251">
        <f>'F-2. Development Budget'!E162</f>
        <v>0</v>
      </c>
      <c r="F149" s="267"/>
      <c r="V149" s="135"/>
    </row>
    <row r="150" spans="1:22" ht="12" customHeight="1" x14ac:dyDescent="0.25">
      <c r="A150" s="211"/>
      <c r="B150" s="211"/>
      <c r="C150" s="283"/>
      <c r="D150" s="283"/>
      <c r="E150" s="283"/>
      <c r="F150" s="267"/>
      <c r="I150" s="279"/>
      <c r="V150" s="280"/>
    </row>
    <row r="151" spans="1:22" ht="21" customHeight="1" x14ac:dyDescent="0.25">
      <c r="A151" s="278" t="str">
        <f>'F-2. Development Budget'!A164</f>
        <v>Total Development Cost</v>
      </c>
      <c r="B151" s="278"/>
      <c r="C151" s="251">
        <f>'F-2. Development Budget'!C164</f>
        <v>0</v>
      </c>
      <c r="D151" s="251">
        <f>'F-2. Development Budget'!D164</f>
        <v>0</v>
      </c>
      <c r="E151" s="251">
        <f>'F-2. Development Budget'!E164</f>
        <v>0</v>
      </c>
      <c r="F151" s="275"/>
      <c r="G151" s="698"/>
      <c r="H151" s="698"/>
      <c r="I151" s="698"/>
      <c r="J151" s="698"/>
      <c r="K151" s="698"/>
      <c r="L151" s="698"/>
      <c r="M151" s="698"/>
      <c r="N151" s="698"/>
      <c r="O151" s="698"/>
      <c r="P151" s="698"/>
      <c r="Q151" s="698"/>
      <c r="R151" s="698"/>
      <c r="S151" s="698"/>
      <c r="T151" s="698"/>
      <c r="U151" s="698"/>
      <c r="V151" s="699"/>
    </row>
    <row r="152" spans="1:22" ht="21.75" customHeight="1" x14ac:dyDescent="0.25">
      <c r="A152" s="734"/>
      <c r="B152" s="734"/>
      <c r="V152" s="135"/>
    </row>
    <row r="153" spans="1:22" ht="18.75" customHeight="1" x14ac:dyDescent="0.25">
      <c r="A153" s="700" t="s">
        <v>436</v>
      </c>
      <c r="B153" s="708"/>
      <c r="C153" s="701"/>
      <c r="D153" s="701"/>
      <c r="E153" s="701"/>
      <c r="F153" s="701"/>
      <c r="G153" s="709"/>
      <c r="H153" s="701"/>
      <c r="I153" s="703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2"/>
    </row>
    <row r="154" spans="1:22" ht="21.75" customHeight="1" x14ac:dyDescent="0.2">
      <c r="G154" s="714" t="str">
        <f>IFERROR(VLOOKUP(G4,'Drop Down Menu Items'!$H$2:$I$28,2,FALSE),"N/A")</f>
        <v>N/A</v>
      </c>
      <c r="H154" s="714" t="str">
        <f>IFERROR(VLOOKUP(H4,'Drop Down Menu Items'!$H$2:$I$28,2,FALSE),"N/A")</f>
        <v>N/A</v>
      </c>
      <c r="I154" s="714" t="str">
        <f>IFERROR(VLOOKUP(I4,'Drop Down Menu Items'!$H$2:$I$28,2,FALSE),"N/A")</f>
        <v>N/A</v>
      </c>
      <c r="J154" s="714" t="str">
        <f>IFERROR(VLOOKUP(J4,'Drop Down Menu Items'!$H$2:$I$28,2,FALSE),"N/A")</f>
        <v>N/A</v>
      </c>
      <c r="K154" s="714" t="str">
        <f>IFERROR(VLOOKUP(K4,'Drop Down Menu Items'!$H$2:$I$28,2,FALSE),"N/A")</f>
        <v>N/A</v>
      </c>
      <c r="L154" s="714" t="str">
        <f>IFERROR(VLOOKUP(L4,'Drop Down Menu Items'!$H$2:$I$28,2,FALSE),"N/A")</f>
        <v>N/A</v>
      </c>
      <c r="M154" s="714" t="str">
        <f>IFERROR(VLOOKUP(M4,'Drop Down Menu Items'!$H$2:$I$28,2,FALSE),"N/A")</f>
        <v>N/A</v>
      </c>
      <c r="N154" s="714" t="str">
        <f>IFERROR(VLOOKUP(N4,'Drop Down Menu Items'!$H$2:$I$28,2,FALSE),"N/A")</f>
        <v>N/A</v>
      </c>
      <c r="O154" s="714" t="str">
        <f>IFERROR(VLOOKUP(O4,'Drop Down Menu Items'!$H$2:$I$28,2,FALSE),"N/A")</f>
        <v>N/A</v>
      </c>
      <c r="P154" s="714" t="str">
        <f>IFERROR(VLOOKUP(P4,'Drop Down Menu Items'!$H$2:$I$28,2,FALSE),"N/A")</f>
        <v>N/A</v>
      </c>
      <c r="Q154" s="714" t="str">
        <f>IFERROR(VLOOKUP(Q4,'Drop Down Menu Items'!$H$2:$I$28,2,FALSE),"N/A")</f>
        <v>N/A</v>
      </c>
      <c r="R154" s="714" t="str">
        <f>IFERROR(VLOOKUP(R4,'Drop Down Menu Items'!$H$2:$I$28,2,FALSE),"N/A")</f>
        <v>N/A</v>
      </c>
      <c r="S154" s="714" t="str">
        <f>IFERROR(VLOOKUP(S4,'Drop Down Menu Items'!$H$2:$I$28,2,FALSE),"N/A")</f>
        <v>N/A</v>
      </c>
      <c r="T154" s="714" t="str">
        <f>IFERROR(VLOOKUP(T4,'Drop Down Menu Items'!$H$2:$I$28,2,FALSE),"N/A")</f>
        <v>N/A</v>
      </c>
      <c r="U154" s="722">
        <f>SUM(G154:T154)</f>
        <v>0</v>
      </c>
    </row>
    <row r="155" spans="1:22" ht="18.75" customHeight="1" x14ac:dyDescent="0.25">
      <c r="A155" s="700" t="s">
        <v>260</v>
      </c>
      <c r="B155" s="700"/>
      <c r="C155" s="701"/>
      <c r="D155" s="701"/>
      <c r="E155" s="701"/>
      <c r="F155" s="701"/>
      <c r="G155" s="709"/>
      <c r="H155" s="704"/>
      <c r="I155" s="704"/>
      <c r="J155" s="705"/>
      <c r="K155" s="706"/>
      <c r="L155" s="701"/>
      <c r="M155" s="701"/>
      <c r="N155" s="701"/>
      <c r="O155" s="701"/>
      <c r="P155" s="701"/>
      <c r="Q155" s="701"/>
      <c r="R155" s="701"/>
      <c r="S155" s="701"/>
      <c r="T155" s="701"/>
      <c r="U155" s="702"/>
    </row>
    <row r="156" spans="1:22" ht="21.75" customHeight="1" x14ac:dyDescent="0.2">
      <c r="G156" s="710">
        <f>SUM(G11,G20,G23,G48,G63,G75,G90,G102,G112,G126,G139,G145,G147)</f>
        <v>0</v>
      </c>
      <c r="H156" s="710">
        <f t="shared" ref="H156:T156" si="33">SUM(H11,H20,H23,H48,H63,H75,H90,H102,H112,H126,H139,H145,H147)</f>
        <v>0</v>
      </c>
      <c r="I156" s="710">
        <f t="shared" si="33"/>
        <v>0</v>
      </c>
      <c r="J156" s="710">
        <f t="shared" si="33"/>
        <v>0</v>
      </c>
      <c r="K156" s="710">
        <f t="shared" si="33"/>
        <v>0</v>
      </c>
      <c r="L156" s="710">
        <f t="shared" si="33"/>
        <v>0</v>
      </c>
      <c r="M156" s="710">
        <f t="shared" si="33"/>
        <v>0</v>
      </c>
      <c r="N156" s="710">
        <f t="shared" si="33"/>
        <v>0</v>
      </c>
      <c r="O156" s="710">
        <f t="shared" si="33"/>
        <v>0</v>
      </c>
      <c r="P156" s="710">
        <f t="shared" si="33"/>
        <v>0</v>
      </c>
      <c r="Q156" s="710">
        <f t="shared" si="33"/>
        <v>0</v>
      </c>
      <c r="R156" s="710">
        <f t="shared" si="33"/>
        <v>0</v>
      </c>
      <c r="S156" s="710">
        <f t="shared" si="33"/>
        <v>0</v>
      </c>
      <c r="T156" s="710">
        <f t="shared" si="33"/>
        <v>0</v>
      </c>
      <c r="U156" s="722">
        <f>SUM(G156:T156)</f>
        <v>0</v>
      </c>
    </row>
    <row r="157" spans="1:22" ht="18.75" customHeight="1" x14ac:dyDescent="0.25">
      <c r="A157" s="707" t="s">
        <v>273</v>
      </c>
      <c r="B157" s="712"/>
      <c r="C157" s="701"/>
      <c r="D157" s="701"/>
      <c r="E157" s="701"/>
      <c r="F157" s="701"/>
      <c r="G157" s="713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2"/>
    </row>
    <row r="158" spans="1:22" ht="21.75" customHeight="1" x14ac:dyDescent="0.2">
      <c r="G158" s="711" t="e">
        <f t="shared" ref="G158:U158" si="34">G156-G154</f>
        <v>#VALUE!</v>
      </c>
      <c r="H158" s="711" t="e">
        <f>H156-H154</f>
        <v>#VALUE!</v>
      </c>
      <c r="I158" s="711" t="e">
        <f t="shared" si="34"/>
        <v>#VALUE!</v>
      </c>
      <c r="J158" s="711" t="e">
        <f t="shared" si="34"/>
        <v>#VALUE!</v>
      </c>
      <c r="K158" s="711" t="e">
        <f t="shared" si="34"/>
        <v>#VALUE!</v>
      </c>
      <c r="L158" s="711" t="e">
        <f t="shared" si="34"/>
        <v>#VALUE!</v>
      </c>
      <c r="M158" s="711" t="e">
        <f t="shared" si="34"/>
        <v>#VALUE!</v>
      </c>
      <c r="N158" s="711" t="e">
        <f t="shared" si="34"/>
        <v>#VALUE!</v>
      </c>
      <c r="O158" s="711" t="e">
        <f t="shared" si="34"/>
        <v>#VALUE!</v>
      </c>
      <c r="P158" s="711" t="e">
        <f t="shared" si="34"/>
        <v>#VALUE!</v>
      </c>
      <c r="Q158" s="711" t="e">
        <f t="shared" si="34"/>
        <v>#VALUE!</v>
      </c>
      <c r="R158" s="711" t="e">
        <f t="shared" si="34"/>
        <v>#VALUE!</v>
      </c>
      <c r="S158" s="711" t="e">
        <f t="shared" si="34"/>
        <v>#VALUE!</v>
      </c>
      <c r="T158" s="711" t="e">
        <f t="shared" si="34"/>
        <v>#VALUE!</v>
      </c>
      <c r="U158" s="723">
        <f t="shared" si="34"/>
        <v>0</v>
      </c>
    </row>
  </sheetData>
  <sheetProtection algorithmName="SHA-512" hashValue="KnRIh65CyHiKTWimMEXXZkGpQqcM3TSkknkqUL1GuTvDCShoHs9sUZQoLGloiLompu6XE84I/7UvEMiUfHuuxw==" saltValue="AFQwIKV1dybmbgt525la9Q==" spinCount="100000" sheet="1" formatCells="0" formatColumns="0" formatRows="0"/>
  <dataConsolidate/>
  <mergeCells count="28">
    <mergeCell ref="A109:B109"/>
    <mergeCell ref="A152:B152"/>
    <mergeCell ref="A148:B148"/>
    <mergeCell ref="A105:B105"/>
    <mergeCell ref="A106:B106"/>
    <mergeCell ref="A107:B107"/>
    <mergeCell ref="A108:B108"/>
    <mergeCell ref="A48:B48"/>
    <mergeCell ref="C4:C5"/>
    <mergeCell ref="D4:D5"/>
    <mergeCell ref="E4:E5"/>
    <mergeCell ref="G4:G5"/>
    <mergeCell ref="A1:B1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V4:V5"/>
    <mergeCell ref="Q4:Q5"/>
    <mergeCell ref="R4:R5"/>
    <mergeCell ref="S4:S5"/>
    <mergeCell ref="T4:T5"/>
    <mergeCell ref="U4:U5"/>
  </mergeCells>
  <conditionalFormatting sqref="G66:T74 U66:U75">
    <cfRule type="cellIs" dxfId="30" priority="11" operator="equal">
      <formula>"BELOW REQUIRED CONTINGENCY"</formula>
    </cfRule>
    <cfRule type="cellIs" dxfId="29" priority="12" operator="equal">
      <formula>"EXCEEDS ALLOWABLE LIMITS"</formula>
    </cfRule>
  </conditionalFormatting>
  <conditionalFormatting sqref="V1:V63 V65:V75 V77:V90 V92:V112 V114:V126 V129:V139 V141:V148 V150:V151 V153:V1048576 G158:U158">
    <cfRule type="cellIs" dxfId="28" priority="9" operator="notEqual">
      <formula>0</formula>
    </cfRule>
  </conditionalFormatting>
  <printOptions horizontalCentered="1"/>
  <pageMargins left="0.25" right="0.25" top="0.75" bottom="0.75" header="0.3" footer="0.3"/>
  <pageSetup scale="82" fitToHeight="2" orientation="portrait" r:id="rId1"/>
  <headerFooter alignWithMargins="0">
    <oddHeader>&amp;L&amp;"Times New Roman,Bold Italic"&amp;12Project Name: 
Development Budget: 
&amp;R&amp;"Times New Roman,Italic"&amp;D</oddHeader>
  </headerFooter>
  <rowBreaks count="1" manualBreakCount="1">
    <brk id="25" max="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B5D5E2-74C2-46D0-A4A6-901D36D17E45}">
          <x14:formula1>
            <xm:f>'Drop Down Menu Items'!$K$3:$K$28</xm:f>
          </x14:formula1>
          <xm:sqref>G4:T5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44432-6A17-44D5-83BC-68FAF7606BE3}">
  <sheetPr codeName="Sheet3">
    <tabColor theme="5" tint="0.79998168889431442"/>
  </sheetPr>
  <dimension ref="A2:B21"/>
  <sheetViews>
    <sheetView showGridLines="0" zoomScale="85" zoomScaleNormal="85" workbookViewId="0"/>
  </sheetViews>
  <sheetFormatPr defaultRowHeight="15" x14ac:dyDescent="0.25"/>
  <cols>
    <col min="1" max="1" width="55.85546875" bestFit="1" customWidth="1"/>
    <col min="2" max="2" width="50.28515625" bestFit="1" customWidth="1"/>
  </cols>
  <sheetData>
    <row r="2" spans="1:2" ht="18" x14ac:dyDescent="0.25">
      <c r="A2" s="654" t="s">
        <v>420</v>
      </c>
      <c r="B2" s="531"/>
    </row>
    <row r="3" spans="1:2" ht="18" x14ac:dyDescent="0.25">
      <c r="A3" s="531"/>
      <c r="B3" s="531"/>
    </row>
    <row r="4" spans="1:2" ht="15.75" x14ac:dyDescent="0.25">
      <c r="A4" s="71" t="s">
        <v>357</v>
      </c>
      <c r="B4" s="807">
        <f>'F-1. Budget Summary'!C4</f>
        <v>0</v>
      </c>
    </row>
    <row r="5" spans="1:2" ht="15.75" x14ac:dyDescent="0.25">
      <c r="A5" s="71" t="s">
        <v>358</v>
      </c>
      <c r="B5" s="807">
        <f>'F-1. Budget Summary'!C7</f>
        <v>0</v>
      </c>
    </row>
    <row r="6" spans="1:2" ht="15.75" x14ac:dyDescent="0.25">
      <c r="A6" s="71" t="s">
        <v>220</v>
      </c>
      <c r="B6" s="808">
        <f>'F-2. Development Budget'!E164</f>
        <v>0</v>
      </c>
    </row>
    <row r="7" spans="1:2" ht="15.75" x14ac:dyDescent="0.25">
      <c r="A7" s="71" t="s">
        <v>359</v>
      </c>
      <c r="B7" s="808">
        <f>'F-1. Budget Summary'!D38</f>
        <v>0</v>
      </c>
    </row>
    <row r="8" spans="1:2" ht="15.75" x14ac:dyDescent="0.25">
      <c r="A8" s="557"/>
      <c r="B8" s="557"/>
    </row>
    <row r="9" spans="1:2" ht="15.75" x14ac:dyDescent="0.25">
      <c r="A9" s="402" t="s">
        <v>360</v>
      </c>
      <c r="B9" s="71"/>
    </row>
    <row r="10" spans="1:2" ht="12" customHeight="1" x14ac:dyDescent="0.25">
      <c r="A10" s="804"/>
      <c r="B10" s="71"/>
    </row>
    <row r="11" spans="1:2" ht="15.75" customHeight="1" x14ac:dyDescent="0.25">
      <c r="A11" s="71" t="s">
        <v>361</v>
      </c>
      <c r="B11" s="805">
        <v>0</v>
      </c>
    </row>
    <row r="12" spans="1:2" ht="15.75" customHeight="1" x14ac:dyDescent="0.25">
      <c r="A12" s="71" t="s">
        <v>362</v>
      </c>
      <c r="B12" s="805">
        <v>0</v>
      </c>
    </row>
    <row r="13" spans="1:2" ht="15.75" customHeight="1" x14ac:dyDescent="0.25">
      <c r="A13" s="71" t="s">
        <v>363</v>
      </c>
      <c r="B13" s="806">
        <v>0</v>
      </c>
    </row>
    <row r="14" spans="1:2" ht="15.75" customHeight="1" x14ac:dyDescent="0.25">
      <c r="A14" s="71" t="s">
        <v>364</v>
      </c>
      <c r="B14" s="9">
        <v>0</v>
      </c>
    </row>
    <row r="15" spans="1:2" ht="15.75" x14ac:dyDescent="0.25">
      <c r="A15" s="71"/>
      <c r="B15" s="71"/>
    </row>
    <row r="16" spans="1:2" ht="15.75" x14ac:dyDescent="0.25">
      <c r="A16" s="402" t="s">
        <v>365</v>
      </c>
      <c r="B16" s="71"/>
    </row>
    <row r="17" spans="1:2" ht="12" customHeight="1" x14ac:dyDescent="0.25">
      <c r="A17" s="71"/>
      <c r="B17" s="71"/>
    </row>
    <row r="18" spans="1:2" ht="15.75" x14ac:dyDescent="0.25">
      <c r="A18" s="71" t="s">
        <v>366</v>
      </c>
      <c r="B18" s="805">
        <v>0</v>
      </c>
    </row>
    <row r="19" spans="1:2" ht="15.75" x14ac:dyDescent="0.25">
      <c r="A19" s="71" t="s">
        <v>367</v>
      </c>
      <c r="B19" s="805">
        <v>0</v>
      </c>
    </row>
    <row r="20" spans="1:2" ht="15.75" x14ac:dyDescent="0.25">
      <c r="A20" s="71" t="s">
        <v>363</v>
      </c>
      <c r="B20" s="806">
        <v>0</v>
      </c>
    </row>
    <row r="21" spans="1:2" ht="15.75" x14ac:dyDescent="0.25">
      <c r="A21" s="71" t="s">
        <v>368</v>
      </c>
      <c r="B21" s="9">
        <v>0</v>
      </c>
    </row>
  </sheetData>
  <sheetProtection algorithmName="SHA-512" hashValue="IgiKWtM5kPIPgqKDWbsV0HNeqFJGGuvG3RtzKfk+HtvmrQ7ns3QLxc7neHMrz6CutWeMW9tDS/0n8dE1LjmLZQ==" saltValue="IjuwXGSzsWCgKxHsKbNQ9g==" spinCount="100000" sheet="1" formatCells="0" formatColumns="0" format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F286-7608-40D9-AF4E-F7C79F788B64}">
  <sheetPr codeName="Sheet13">
    <tabColor theme="5" tint="0.79998168889431442"/>
  </sheetPr>
  <dimension ref="A1:AW162"/>
  <sheetViews>
    <sheetView showGridLines="0" tabSelected="1" topLeftCell="A15" zoomScale="85" zoomScaleNormal="85" workbookViewId="0">
      <selection activeCell="F19" sqref="F19"/>
    </sheetView>
  </sheetViews>
  <sheetFormatPr defaultColWidth="9.140625" defaultRowHeight="15" x14ac:dyDescent="0.25"/>
  <cols>
    <col min="2" max="2" width="11.5703125" hidden="1" customWidth="1"/>
    <col min="3" max="3" width="13.42578125" customWidth="1"/>
    <col min="4" max="4" width="13.85546875" customWidth="1"/>
    <col min="5" max="5" width="33.5703125" customWidth="1"/>
    <col min="6" max="8" width="15" customWidth="1"/>
    <col min="9" max="9" width="25.7109375" customWidth="1"/>
    <col min="10" max="10" width="19.28515625" customWidth="1"/>
    <col min="11" max="11" width="15" customWidth="1"/>
    <col min="12" max="12" width="14.7109375" customWidth="1"/>
    <col min="13" max="13" width="18.140625" customWidth="1"/>
    <col min="14" max="14" width="18.28515625" style="354" customWidth="1"/>
    <col min="15" max="15" width="16.7109375" style="354" customWidth="1"/>
    <col min="16" max="16" width="16" customWidth="1"/>
    <col min="17" max="17" width="15.42578125" customWidth="1"/>
    <col min="18" max="18" width="15.5703125" customWidth="1"/>
    <col min="19" max="19" width="14" customWidth="1"/>
    <col min="20" max="20" width="15.42578125" customWidth="1"/>
    <col min="21" max="21" width="14.5703125" customWidth="1"/>
    <col min="22" max="22" width="14.42578125" customWidth="1"/>
    <col min="23" max="23" width="26.5703125" customWidth="1"/>
    <col min="24" max="24" width="31.5703125" customWidth="1"/>
    <col min="25" max="25" width="27.42578125" customWidth="1"/>
    <col min="26" max="26" width="25.7109375" customWidth="1"/>
    <col min="27" max="27" width="10.5703125" customWidth="1"/>
    <col min="29" max="29" width="16.5703125" customWidth="1"/>
    <col min="30" max="30" width="26.5703125" customWidth="1"/>
    <col min="31" max="31" width="31.5703125" customWidth="1"/>
    <col min="32" max="32" width="27.42578125" customWidth="1"/>
    <col min="33" max="33" width="25.7109375" customWidth="1"/>
    <col min="34" max="34" width="10.5703125" customWidth="1"/>
    <col min="36" max="36" width="16.5703125" customWidth="1"/>
    <col min="37" max="37" width="26.5703125" customWidth="1"/>
    <col min="38" max="38" width="31.5703125" customWidth="1"/>
    <col min="39" max="39" width="27.42578125" customWidth="1"/>
    <col min="40" max="40" width="25.7109375" customWidth="1"/>
    <col min="41" max="41" width="10.5703125" customWidth="1"/>
    <col min="43" max="43" width="16.5703125" customWidth="1"/>
    <col min="44" max="44" width="26.5703125" customWidth="1"/>
    <col min="45" max="45" width="31.5703125" customWidth="1"/>
    <col min="46" max="46" width="27.42578125" customWidth="1"/>
    <col min="47" max="47" width="25.7109375" customWidth="1"/>
    <col min="48" max="48" width="10.5703125" customWidth="1"/>
  </cols>
  <sheetData>
    <row r="1" spans="1:49" ht="15.75" x14ac:dyDescent="0.25">
      <c r="C1" s="287"/>
      <c r="D1" s="287"/>
      <c r="E1" s="288"/>
      <c r="F1" s="287"/>
      <c r="G1" s="287"/>
      <c r="H1" s="287"/>
      <c r="I1" s="287"/>
      <c r="J1" s="287"/>
      <c r="K1" s="287"/>
      <c r="L1" s="287"/>
      <c r="M1" s="287"/>
      <c r="N1" s="289"/>
      <c r="O1" s="289"/>
      <c r="P1" s="287"/>
      <c r="Q1" s="287"/>
      <c r="R1" s="287"/>
      <c r="S1" s="287"/>
      <c r="T1" s="287"/>
      <c r="U1" s="287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</row>
    <row r="2" spans="1:49" ht="15.75" x14ac:dyDescent="0.25">
      <c r="A2" s="10"/>
      <c r="B2" s="10"/>
      <c r="C2" s="291" t="s">
        <v>314</v>
      </c>
      <c r="D2" s="10"/>
      <c r="E2" s="288"/>
      <c r="F2" s="287"/>
      <c r="G2" s="287"/>
      <c r="H2" s="287"/>
      <c r="I2" s="287"/>
      <c r="J2" s="287"/>
      <c r="K2" s="287"/>
      <c r="L2" s="287"/>
      <c r="M2" s="287"/>
      <c r="N2" s="289"/>
      <c r="O2" s="289"/>
      <c r="P2" s="287"/>
      <c r="Q2" s="287"/>
      <c r="R2" s="287"/>
      <c r="S2" s="287"/>
      <c r="T2" s="287"/>
      <c r="U2" s="287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87"/>
      <c r="AL2" s="287"/>
      <c r="AM2" s="287"/>
      <c r="AN2" s="287"/>
      <c r="AO2" s="287"/>
      <c r="AP2" s="287"/>
      <c r="AQ2" s="287"/>
      <c r="AR2" s="287"/>
      <c r="AS2" s="287"/>
      <c r="AT2" s="287"/>
      <c r="AU2" s="287"/>
      <c r="AV2" s="287"/>
      <c r="AW2" s="287"/>
    </row>
    <row r="3" spans="1:49" ht="15.75" x14ac:dyDescent="0.25">
      <c r="C3" s="287"/>
      <c r="D3" s="287"/>
      <c r="E3" s="288"/>
      <c r="F3" s="287"/>
      <c r="G3" s="287"/>
      <c r="H3" s="287"/>
      <c r="I3" s="287"/>
      <c r="J3" s="287"/>
      <c r="K3" s="287"/>
      <c r="L3" s="287"/>
      <c r="M3" s="287"/>
      <c r="N3" s="289"/>
      <c r="O3" s="289"/>
      <c r="P3" s="287"/>
      <c r="Q3" s="287"/>
      <c r="R3" s="287"/>
      <c r="S3" s="287"/>
      <c r="T3" s="287"/>
      <c r="U3" s="287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87"/>
      <c r="AL3" s="287"/>
      <c r="AM3" s="287"/>
      <c r="AN3" s="287"/>
      <c r="AO3" s="287"/>
      <c r="AP3" s="287"/>
      <c r="AQ3" s="287"/>
      <c r="AR3" s="287"/>
      <c r="AS3" s="287"/>
      <c r="AT3" s="287"/>
      <c r="AU3" s="287"/>
      <c r="AV3" s="287"/>
      <c r="AW3" s="287"/>
    </row>
    <row r="4" spans="1:49" ht="15.75" x14ac:dyDescent="0.25">
      <c r="C4" s="136" t="s">
        <v>1</v>
      </c>
      <c r="D4" s="136" t="s">
        <v>138</v>
      </c>
      <c r="E4" s="288"/>
      <c r="F4" s="287"/>
      <c r="G4" s="47"/>
      <c r="H4" s="48"/>
      <c r="I4" s="47"/>
      <c r="J4" s="47"/>
      <c r="K4" s="47"/>
      <c r="L4" s="47"/>
      <c r="M4" s="47"/>
      <c r="N4" s="287"/>
      <c r="O4" s="287"/>
      <c r="P4" s="287"/>
      <c r="Q4" s="287"/>
      <c r="R4" s="287"/>
      <c r="S4" s="287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</row>
    <row r="5" spans="1:49" ht="15.75" x14ac:dyDescent="0.25">
      <c r="C5" s="292" t="s">
        <v>120</v>
      </c>
      <c r="D5" s="293">
        <f>'F-1. Budget Summary'!I15</f>
        <v>0</v>
      </c>
      <c r="E5" s="288"/>
      <c r="F5" s="287"/>
      <c r="G5" s="47"/>
      <c r="H5" s="48" t="s">
        <v>176</v>
      </c>
      <c r="I5" s="560">
        <f>D12</f>
        <v>0</v>
      </c>
      <c r="J5" s="47"/>
      <c r="K5" s="47"/>
      <c r="L5" s="47"/>
      <c r="M5" s="47"/>
      <c r="N5" s="287"/>
      <c r="O5" s="287"/>
      <c r="P5" s="287"/>
      <c r="Q5" s="287"/>
      <c r="R5" s="287"/>
      <c r="S5" s="287"/>
      <c r="T5" s="290"/>
      <c r="U5" s="290"/>
      <c r="V5" s="290"/>
      <c r="W5" s="290"/>
      <c r="X5" s="290"/>
      <c r="Y5" s="290"/>
      <c r="Z5" s="290"/>
      <c r="AA5" s="290"/>
      <c r="AB5" s="290"/>
      <c r="AC5" s="290"/>
      <c r="AD5" s="290"/>
      <c r="AE5" s="290"/>
      <c r="AF5" s="290"/>
      <c r="AG5" s="290"/>
      <c r="AH5" s="290"/>
      <c r="AI5" s="287"/>
      <c r="AJ5" s="287"/>
      <c r="AK5" s="287"/>
      <c r="AL5" s="287"/>
      <c r="AM5" s="287"/>
      <c r="AN5" s="287"/>
      <c r="AO5" s="287"/>
      <c r="AP5" s="287"/>
      <c r="AQ5" s="287"/>
      <c r="AR5" s="287"/>
      <c r="AS5" s="287"/>
      <c r="AT5" s="287"/>
      <c r="AU5" s="287"/>
    </row>
    <row r="6" spans="1:49" ht="15.75" x14ac:dyDescent="0.25">
      <c r="C6" s="292" t="s">
        <v>121</v>
      </c>
      <c r="D6" s="293">
        <f>'F-1. Budget Summary'!I16</f>
        <v>0</v>
      </c>
      <c r="E6" s="288"/>
      <c r="F6" s="287"/>
      <c r="G6" s="47"/>
      <c r="H6" s="48" t="s">
        <v>179</v>
      </c>
      <c r="I6" s="560">
        <f>SUM(H26:H79)</f>
        <v>0</v>
      </c>
      <c r="J6" s="735" t="str">
        <f>IFERROR(IF(I6/$I$5&gt;=10%,"Meets 10% Req","Does Not Meet 10% Req")," ")</f>
        <v xml:space="preserve"> </v>
      </c>
      <c r="K6" s="736"/>
      <c r="L6" s="736"/>
      <c r="M6" s="736"/>
      <c r="N6" s="287"/>
      <c r="O6" s="287"/>
      <c r="P6" s="287"/>
      <c r="Q6" s="287"/>
      <c r="R6" s="287"/>
      <c r="S6" s="287"/>
      <c r="T6" s="290"/>
      <c r="U6" s="290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290"/>
      <c r="AH6" s="290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</row>
    <row r="7" spans="1:49" ht="15.75" x14ac:dyDescent="0.25">
      <c r="C7" s="292" t="s">
        <v>122</v>
      </c>
      <c r="D7" s="293">
        <f>'F-1. Budget Summary'!I17</f>
        <v>0</v>
      </c>
      <c r="E7" s="288"/>
      <c r="F7" s="287"/>
      <c r="G7" s="47"/>
      <c r="H7" s="48" t="s">
        <v>181</v>
      </c>
      <c r="I7" s="560">
        <f>SUM(I26:I79)</f>
        <v>0</v>
      </c>
      <c r="J7" s="737" t="str">
        <f>IFERROR(IF(I7/$I$5&gt;=4%,"Meets 4% Req","Does Not Meet 4% Req")," ")</f>
        <v xml:space="preserve"> </v>
      </c>
      <c r="K7" s="738"/>
      <c r="L7" s="738"/>
      <c r="M7" s="738"/>
      <c r="N7" s="287"/>
      <c r="O7" s="287"/>
      <c r="P7" s="287"/>
      <c r="Q7" s="287"/>
      <c r="R7" s="287"/>
      <c r="S7" s="287"/>
      <c r="T7" s="290"/>
      <c r="U7" s="290"/>
      <c r="V7" s="290"/>
      <c r="W7" s="290"/>
      <c r="X7" s="290"/>
      <c r="Y7" s="290"/>
      <c r="Z7" s="290"/>
      <c r="AA7" s="290"/>
      <c r="AB7" s="290"/>
      <c r="AC7" s="290"/>
      <c r="AD7" s="290"/>
      <c r="AE7" s="290"/>
      <c r="AF7" s="290"/>
      <c r="AG7" s="290"/>
      <c r="AH7" s="290"/>
      <c r="AI7" s="287"/>
      <c r="AJ7" s="287"/>
      <c r="AK7" s="287"/>
      <c r="AL7" s="287"/>
      <c r="AM7" s="287"/>
      <c r="AN7" s="287"/>
      <c r="AO7" s="287"/>
      <c r="AP7" s="287"/>
      <c r="AQ7" s="287"/>
      <c r="AR7" s="287"/>
      <c r="AS7" s="287"/>
      <c r="AT7" s="287"/>
      <c r="AU7" s="287"/>
    </row>
    <row r="8" spans="1:49" ht="15.75" x14ac:dyDescent="0.25">
      <c r="C8" s="292" t="s">
        <v>123</v>
      </c>
      <c r="D8" s="293">
        <f>'F-1. Budget Summary'!I18</f>
        <v>0</v>
      </c>
      <c r="E8" s="288"/>
      <c r="F8" s="287"/>
      <c r="G8" s="47"/>
      <c r="H8" s="48" t="s">
        <v>180</v>
      </c>
      <c r="I8" s="426"/>
      <c r="J8" s="735" t="str">
        <f>IFERROR(IF(I8/$I$5&gt;4%,"Meets 4% Req","Does Not Meet 4% Req")," ")</f>
        <v xml:space="preserve"> </v>
      </c>
      <c r="K8" s="736"/>
      <c r="L8" s="736"/>
      <c r="M8" s="736"/>
      <c r="N8" s="287"/>
      <c r="O8" s="287"/>
      <c r="P8" s="287"/>
      <c r="Q8" s="287"/>
      <c r="R8" s="287"/>
      <c r="S8" s="287"/>
      <c r="T8" s="290"/>
      <c r="U8" s="290"/>
      <c r="V8" s="290"/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/>
      <c r="AH8" s="290"/>
      <c r="AI8" s="287"/>
      <c r="AJ8" s="287"/>
      <c r="AK8" s="287"/>
      <c r="AL8" s="287"/>
      <c r="AM8" s="287"/>
      <c r="AN8" s="287"/>
      <c r="AO8" s="287"/>
      <c r="AP8" s="287"/>
      <c r="AQ8" s="287"/>
      <c r="AR8" s="287"/>
      <c r="AS8" s="287"/>
      <c r="AT8" s="287"/>
      <c r="AU8" s="287"/>
    </row>
    <row r="9" spans="1:49" ht="15.75" x14ac:dyDescent="0.25">
      <c r="C9" s="292" t="s">
        <v>373</v>
      </c>
      <c r="D9" s="293">
        <f>'F-1. Budget Summary'!I19</f>
        <v>0</v>
      </c>
      <c r="E9" s="288"/>
      <c r="F9" s="287"/>
      <c r="G9" s="47"/>
      <c r="H9" s="48" t="s">
        <v>182</v>
      </c>
      <c r="I9" s="426"/>
      <c r="J9" s="737" t="str">
        <f>IF(AND('F-1. Budget Summary'!C5="New Construction",I9&lt;I5),"Does Not Meet 100% Visitability Req for New Construction - Waiver Required","Meets Req or N/A")</f>
        <v>Meets Req or N/A</v>
      </c>
      <c r="K9" s="738"/>
      <c r="L9" s="738"/>
      <c r="M9" s="738"/>
      <c r="N9" s="287"/>
      <c r="O9" s="287"/>
      <c r="P9" s="287"/>
      <c r="Q9" s="287"/>
      <c r="R9" s="287"/>
      <c r="S9" s="287"/>
      <c r="T9" s="290"/>
      <c r="U9" s="290"/>
      <c r="V9" s="290"/>
      <c r="W9" s="290"/>
      <c r="X9" s="290"/>
      <c r="Y9" s="290"/>
      <c r="Z9" s="290"/>
      <c r="AA9" s="290"/>
      <c r="AB9" s="290"/>
      <c r="AC9" s="290"/>
      <c r="AD9" s="290"/>
      <c r="AE9" s="290"/>
      <c r="AF9" s="290"/>
      <c r="AG9" s="290"/>
      <c r="AH9" s="290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</row>
    <row r="10" spans="1:49" ht="15.75" x14ac:dyDescent="0.25">
      <c r="C10" s="292" t="s">
        <v>374</v>
      </c>
      <c r="D10" s="293">
        <f>'F-1. Budget Summary'!I20</f>
        <v>0</v>
      </c>
      <c r="E10" s="288"/>
      <c r="F10" s="287"/>
      <c r="G10" s="47"/>
      <c r="H10" s="48"/>
      <c r="I10" s="47"/>
      <c r="J10" s="47"/>
      <c r="K10" s="47"/>
      <c r="L10" s="47"/>
      <c r="M10" s="47"/>
      <c r="N10" s="287"/>
      <c r="O10" s="287"/>
      <c r="P10" s="287"/>
      <c r="Q10" s="287"/>
      <c r="R10" s="287"/>
      <c r="S10" s="287"/>
      <c r="T10" s="290"/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87"/>
      <c r="AJ10" s="287"/>
      <c r="AK10" s="287"/>
      <c r="AL10" s="287"/>
      <c r="AM10" s="287"/>
      <c r="AN10" s="287"/>
      <c r="AO10" s="287"/>
      <c r="AP10" s="287"/>
      <c r="AQ10" s="287"/>
      <c r="AR10" s="287"/>
      <c r="AS10" s="287"/>
      <c r="AT10" s="287"/>
      <c r="AU10" s="287"/>
    </row>
    <row r="11" spans="1:49" ht="15.75" x14ac:dyDescent="0.25">
      <c r="C11" s="292" t="s">
        <v>375</v>
      </c>
      <c r="D11" s="293">
        <f>'F-1. Budget Summary'!I21</f>
        <v>0</v>
      </c>
      <c r="E11" s="288"/>
      <c r="F11" s="287"/>
      <c r="G11" s="287"/>
      <c r="H11" s="287"/>
      <c r="I11" s="287"/>
      <c r="J11" s="287"/>
      <c r="K11" s="287"/>
      <c r="L11" s="289"/>
      <c r="M11" s="289"/>
      <c r="N11" s="287"/>
      <c r="O11" s="287"/>
      <c r="P11" s="287"/>
      <c r="Q11" s="287"/>
      <c r="R11" s="287"/>
      <c r="S11" s="287"/>
      <c r="T11" s="290"/>
      <c r="U11" s="290"/>
      <c r="V11" s="290"/>
      <c r="W11" s="290"/>
      <c r="X11" s="290"/>
      <c r="Y11" s="290"/>
      <c r="Z11" s="290"/>
      <c r="AA11" s="290"/>
      <c r="AB11" s="290"/>
      <c r="AC11" s="290"/>
      <c r="AD11" s="290"/>
      <c r="AE11" s="290"/>
      <c r="AF11" s="290"/>
      <c r="AG11" s="290"/>
      <c r="AH11" s="290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7"/>
      <c r="AT11" s="287"/>
      <c r="AU11" s="287"/>
    </row>
    <row r="12" spans="1:49" ht="15.75" x14ac:dyDescent="0.25">
      <c r="C12" s="294" t="s">
        <v>124</v>
      </c>
      <c r="D12" s="293">
        <f>SUM(D5:D11)</f>
        <v>0</v>
      </c>
      <c r="E12" s="288"/>
      <c r="F12" s="287"/>
      <c r="G12" s="287"/>
      <c r="H12" s="287"/>
      <c r="I12" s="287"/>
      <c r="J12" s="287"/>
      <c r="K12" s="287"/>
      <c r="L12" s="287"/>
      <c r="M12" s="287"/>
      <c r="N12" s="289"/>
      <c r="O12" s="289"/>
      <c r="P12" s="287"/>
      <c r="Q12" s="287"/>
      <c r="R12" s="287"/>
      <c r="S12" s="287"/>
      <c r="T12" s="287"/>
      <c r="U12" s="287"/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  <c r="AH12" s="290"/>
      <c r="AI12" s="290"/>
      <c r="AJ12" s="290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</row>
    <row r="13" spans="1:49" ht="15.75" x14ac:dyDescent="0.25">
      <c r="C13" s="762" t="s">
        <v>407</v>
      </c>
      <c r="D13" s="762"/>
      <c r="E13" s="762"/>
      <c r="F13" s="518">
        <f>SUM(P26:P79)</f>
        <v>0</v>
      </c>
      <c r="G13" s="296"/>
      <c r="H13" s="296"/>
      <c r="I13" s="296"/>
      <c r="J13" s="297"/>
      <c r="K13" s="287"/>
      <c r="L13" s="287"/>
      <c r="M13" s="287"/>
      <c r="N13" s="289"/>
      <c r="O13" s="289"/>
      <c r="P13" s="287"/>
      <c r="Q13" s="287"/>
      <c r="R13" s="287"/>
      <c r="S13" s="287"/>
      <c r="T13" s="287"/>
      <c r="U13" s="287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90"/>
      <c r="AG13" s="290"/>
      <c r="AH13" s="290"/>
      <c r="AI13" s="290"/>
      <c r="AJ13" s="290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</row>
    <row r="14" spans="1:49" ht="15.75" x14ac:dyDescent="0.25">
      <c r="C14" s="762" t="s">
        <v>119</v>
      </c>
      <c r="D14" s="762"/>
      <c r="E14" s="762"/>
      <c r="F14" s="556">
        <f>F13+F21</f>
        <v>0</v>
      </c>
      <c r="G14" s="296"/>
      <c r="H14" s="296"/>
      <c r="I14" s="296"/>
      <c r="J14" s="297"/>
      <c r="K14" s="287"/>
      <c r="L14" s="287"/>
      <c r="M14" s="287"/>
      <c r="N14" s="289"/>
      <c r="O14" s="289"/>
      <c r="P14" s="287"/>
      <c r="Q14" s="287"/>
      <c r="R14" s="287"/>
      <c r="S14" s="287"/>
      <c r="T14" s="287"/>
      <c r="U14" s="287"/>
      <c r="V14" s="290"/>
      <c r="W14" s="290"/>
      <c r="X14" s="290"/>
      <c r="Y14" s="290"/>
      <c r="Z14" s="290"/>
      <c r="AA14" s="290"/>
      <c r="AB14" s="290"/>
      <c r="AC14" s="290"/>
      <c r="AD14" s="290"/>
      <c r="AE14" s="290"/>
      <c r="AF14" s="290"/>
      <c r="AG14" s="290"/>
      <c r="AH14" s="290"/>
      <c r="AI14" s="290"/>
      <c r="AJ14" s="290"/>
      <c r="AK14" s="287"/>
      <c r="AL14" s="287"/>
      <c r="AM14" s="287"/>
      <c r="AN14" s="287"/>
      <c r="AO14" s="287"/>
      <c r="AP14" s="287"/>
      <c r="AQ14" s="287"/>
      <c r="AR14" s="287"/>
      <c r="AS14" s="287"/>
      <c r="AT14" s="287"/>
      <c r="AU14" s="287"/>
      <c r="AV14" s="287"/>
      <c r="AW14" s="287"/>
    </row>
    <row r="15" spans="1:49" ht="15.75" x14ac:dyDescent="0.25">
      <c r="C15" s="287"/>
      <c r="D15" s="287"/>
      <c r="E15" s="288"/>
      <c r="F15" s="287"/>
      <c r="G15" s="287"/>
      <c r="H15" s="287"/>
      <c r="I15" s="287"/>
      <c r="J15" s="287"/>
      <c r="K15" s="287"/>
      <c r="L15" s="287"/>
      <c r="M15" s="287"/>
      <c r="N15" s="289"/>
      <c r="O15" s="289"/>
      <c r="P15" s="287"/>
      <c r="Q15" s="287"/>
      <c r="R15" s="287"/>
      <c r="S15" s="287"/>
      <c r="T15" s="287"/>
      <c r="U15" s="287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90"/>
      <c r="AJ15" s="290"/>
      <c r="AK15" s="287"/>
      <c r="AL15" s="287"/>
      <c r="AM15" s="287"/>
      <c r="AN15" s="287"/>
      <c r="AO15" s="287"/>
      <c r="AP15" s="287"/>
      <c r="AQ15" s="287"/>
      <c r="AR15" s="287"/>
      <c r="AS15" s="287"/>
      <c r="AT15" s="287"/>
      <c r="AU15" s="287"/>
      <c r="AV15" s="287"/>
      <c r="AW15" s="287"/>
    </row>
    <row r="16" spans="1:49" ht="15.75" x14ac:dyDescent="0.25">
      <c r="A16" s="10"/>
      <c r="B16" s="10"/>
      <c r="C16" s="291" t="s">
        <v>315</v>
      </c>
      <c r="D16" s="10"/>
      <c r="E16" s="288"/>
      <c r="F16" s="287"/>
      <c r="G16" s="287"/>
      <c r="H16" s="287"/>
      <c r="I16" s="287"/>
      <c r="J16" s="287"/>
      <c r="K16" s="287"/>
      <c r="L16" s="287"/>
      <c r="M16" s="287"/>
      <c r="N16" s="289"/>
      <c r="O16" s="289"/>
      <c r="P16" s="287"/>
      <c r="Q16" s="287"/>
      <c r="R16" s="287"/>
      <c r="S16" s="287"/>
      <c r="T16" s="287"/>
      <c r="U16" s="287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90"/>
      <c r="AG16" s="290"/>
      <c r="AH16" s="290"/>
      <c r="AI16" s="290"/>
      <c r="AJ16" s="290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</row>
    <row r="17" spans="1:49" ht="31.5" x14ac:dyDescent="0.25">
      <c r="C17" s="287"/>
      <c r="D17" s="287"/>
      <c r="E17" s="298" t="s">
        <v>126</v>
      </c>
      <c r="F17" s="299" t="s">
        <v>125</v>
      </c>
      <c r="G17" s="770" t="s">
        <v>169</v>
      </c>
      <c r="H17" s="770"/>
      <c r="I17" s="770"/>
      <c r="J17" s="769"/>
      <c r="K17" s="769"/>
      <c r="L17" s="769"/>
      <c r="M17" s="287"/>
      <c r="N17" s="289"/>
      <c r="O17" s="289"/>
      <c r="P17" s="287"/>
      <c r="Q17" s="287"/>
      <c r="R17" s="287"/>
      <c r="S17" s="287"/>
      <c r="T17" s="287"/>
      <c r="U17" s="287"/>
      <c r="V17" s="290"/>
      <c r="W17" s="290"/>
      <c r="X17" s="290"/>
      <c r="Y17" s="290"/>
      <c r="Z17" s="290"/>
      <c r="AA17" s="290"/>
      <c r="AB17" s="290"/>
      <c r="AC17" s="290"/>
      <c r="AD17" s="290"/>
      <c r="AE17" s="290"/>
      <c r="AF17" s="290"/>
      <c r="AG17" s="290"/>
      <c r="AH17" s="290"/>
      <c r="AI17" s="290"/>
      <c r="AJ17" s="290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</row>
    <row r="18" spans="1:49" ht="15.75" x14ac:dyDescent="0.25">
      <c r="C18" s="763" t="s">
        <v>128</v>
      </c>
      <c r="D18" s="763"/>
      <c r="E18" s="11">
        <v>0</v>
      </c>
      <c r="F18" s="300">
        <f>E18*'F-1. Budget Summary'!C9</f>
        <v>0</v>
      </c>
      <c r="G18" s="771"/>
      <c r="H18" s="772"/>
      <c r="I18" s="773"/>
      <c r="J18" s="287"/>
      <c r="K18" s="287"/>
      <c r="L18" s="287"/>
      <c r="M18" s="287"/>
      <c r="N18" s="289"/>
      <c r="O18" s="289"/>
      <c r="P18" s="287"/>
      <c r="Q18" s="287"/>
      <c r="R18" s="287"/>
      <c r="S18" s="287"/>
      <c r="T18" s="287"/>
      <c r="U18" s="287"/>
      <c r="V18" s="290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290"/>
      <c r="AJ18" s="290"/>
      <c r="AK18" s="287"/>
      <c r="AL18" s="287"/>
      <c r="AM18" s="287"/>
      <c r="AN18" s="287"/>
      <c r="AO18" s="287"/>
      <c r="AP18" s="287"/>
      <c r="AQ18" s="287"/>
      <c r="AR18" s="287"/>
      <c r="AS18" s="287"/>
      <c r="AT18" s="287"/>
      <c r="AU18" s="287"/>
      <c r="AV18" s="287"/>
      <c r="AW18" s="287"/>
    </row>
    <row r="19" spans="1:49" ht="15.75" x14ac:dyDescent="0.25">
      <c r="C19" s="763" t="s">
        <v>129</v>
      </c>
      <c r="D19" s="763"/>
      <c r="E19" s="12">
        <v>0</v>
      </c>
      <c r="F19" s="301">
        <f>E19*'F-1. Budget Summary'!C10</f>
        <v>0</v>
      </c>
      <c r="G19" s="771"/>
      <c r="H19" s="772"/>
      <c r="I19" s="773"/>
      <c r="J19" s="287"/>
      <c r="K19" s="287"/>
      <c r="L19" s="287"/>
      <c r="M19" s="287"/>
      <c r="N19" s="289"/>
      <c r="O19" s="289"/>
      <c r="P19" s="287"/>
      <c r="Q19" s="287"/>
      <c r="R19" s="287"/>
      <c r="S19" s="287"/>
      <c r="T19" s="287"/>
      <c r="U19" s="287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0"/>
      <c r="AK19" s="287"/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  <c r="AV19" s="287"/>
      <c r="AW19" s="287"/>
    </row>
    <row r="20" spans="1:49" ht="15.75" x14ac:dyDescent="0.25">
      <c r="C20" s="763" t="s">
        <v>130</v>
      </c>
      <c r="D20" s="809"/>
      <c r="E20" s="810"/>
      <c r="F20" s="111">
        <v>0</v>
      </c>
      <c r="G20" s="771"/>
      <c r="H20" s="772"/>
      <c r="I20" s="773"/>
      <c r="J20" s="287"/>
      <c r="K20" s="287"/>
      <c r="L20" s="287"/>
      <c r="M20" s="287"/>
      <c r="N20" s="289"/>
      <c r="O20" s="289"/>
      <c r="P20" s="287"/>
      <c r="Q20" s="287"/>
      <c r="R20" s="287"/>
      <c r="S20" s="287"/>
      <c r="T20" s="287"/>
      <c r="U20" s="287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0"/>
      <c r="AG20" s="290"/>
      <c r="AH20" s="290"/>
      <c r="AI20" s="290"/>
      <c r="AJ20" s="290"/>
      <c r="AK20" s="287"/>
      <c r="AL20" s="287"/>
      <c r="AM20" s="287"/>
      <c r="AN20" s="287"/>
      <c r="AO20" s="287"/>
      <c r="AP20" s="287"/>
      <c r="AQ20" s="287"/>
      <c r="AR20" s="287"/>
      <c r="AS20" s="287"/>
      <c r="AT20" s="287"/>
      <c r="AU20" s="287"/>
      <c r="AV20" s="287"/>
      <c r="AW20" s="287"/>
    </row>
    <row r="21" spans="1:49" ht="15.75" x14ac:dyDescent="0.25">
      <c r="C21" s="767" t="s">
        <v>131</v>
      </c>
      <c r="D21" s="767"/>
      <c r="E21" s="767"/>
      <c r="F21" s="302">
        <f>SUM(F18:F20)</f>
        <v>0</v>
      </c>
      <c r="G21" s="771"/>
      <c r="H21" s="772"/>
      <c r="I21" s="773"/>
      <c r="J21" s="287"/>
      <c r="K21" s="287"/>
      <c r="L21" s="287"/>
      <c r="M21" s="287"/>
      <c r="N21" s="289"/>
      <c r="O21" s="289"/>
      <c r="P21" s="287"/>
      <c r="Q21" s="287"/>
      <c r="R21" s="287"/>
      <c r="S21" s="287"/>
      <c r="T21" s="287"/>
      <c r="U21" s="287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290"/>
      <c r="AJ21" s="290"/>
      <c r="AK21" s="287"/>
      <c r="AL21" s="287"/>
      <c r="AM21" s="287"/>
      <c r="AN21" s="287"/>
      <c r="AO21" s="287"/>
      <c r="AP21" s="287"/>
      <c r="AQ21" s="287"/>
      <c r="AR21" s="287"/>
      <c r="AS21" s="287"/>
      <c r="AT21" s="287"/>
      <c r="AU21" s="287"/>
      <c r="AV21" s="287"/>
      <c r="AW21" s="287"/>
    </row>
    <row r="22" spans="1:49" ht="15.75" x14ac:dyDescent="0.25">
      <c r="C22" s="287"/>
      <c r="D22" s="287"/>
      <c r="E22" s="288"/>
      <c r="F22" s="287"/>
      <c r="G22" s="287"/>
      <c r="H22" s="287"/>
      <c r="I22" s="287"/>
      <c r="J22" s="287"/>
      <c r="K22" s="287"/>
      <c r="L22" s="287"/>
      <c r="M22" s="287"/>
      <c r="N22" s="289"/>
      <c r="O22" s="289"/>
      <c r="P22" s="287"/>
      <c r="Q22" s="287"/>
      <c r="R22" s="287"/>
      <c r="S22" s="287"/>
      <c r="T22" s="287"/>
      <c r="U22" s="287"/>
      <c r="V22" s="290"/>
      <c r="W22" s="290"/>
      <c r="X22" s="290"/>
      <c r="Y22" s="290"/>
      <c r="Z22" s="290"/>
      <c r="AA22" s="290"/>
      <c r="AB22" s="290"/>
      <c r="AC22" s="290"/>
      <c r="AD22" s="290"/>
      <c r="AE22" s="290"/>
      <c r="AF22" s="290"/>
      <c r="AG22" s="290"/>
      <c r="AH22" s="290"/>
      <c r="AI22" s="290"/>
      <c r="AJ22" s="290"/>
      <c r="AK22" s="287"/>
      <c r="AL22" s="287"/>
      <c r="AM22" s="287"/>
      <c r="AN22" s="287"/>
      <c r="AO22" s="287"/>
      <c r="AP22" s="287"/>
      <c r="AQ22" s="287"/>
      <c r="AR22" s="287"/>
      <c r="AS22" s="287"/>
      <c r="AT22" s="287"/>
      <c r="AU22" s="287"/>
      <c r="AV22" s="287"/>
      <c r="AW22" s="287"/>
    </row>
    <row r="23" spans="1:49" ht="15.75" x14ac:dyDescent="0.25">
      <c r="A23" s="10"/>
      <c r="B23" s="10"/>
      <c r="C23" s="291" t="s">
        <v>316</v>
      </c>
      <c r="D23" s="10"/>
      <c r="E23" s="288"/>
      <c r="F23" s="287"/>
      <c r="G23" s="287"/>
      <c r="H23" s="287"/>
      <c r="I23" s="287"/>
      <c r="J23" s="287"/>
      <c r="K23" s="287"/>
      <c r="L23" s="287"/>
      <c r="M23" s="287"/>
      <c r="N23" s="289"/>
      <c r="O23" s="289"/>
      <c r="P23" s="287"/>
      <c r="Q23" s="287"/>
      <c r="R23" s="287"/>
      <c r="S23" s="287"/>
      <c r="T23" s="287"/>
      <c r="U23" s="287"/>
      <c r="V23" s="290"/>
      <c r="W23" s="290"/>
      <c r="X23" s="290"/>
      <c r="Y23" s="290"/>
      <c r="Z23" s="290"/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</row>
    <row r="24" spans="1:49" ht="15.75" x14ac:dyDescent="0.25"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4"/>
      <c r="O24" s="304"/>
      <c r="P24" s="303"/>
      <c r="Q24" s="303"/>
      <c r="R24" s="303"/>
      <c r="S24" s="303"/>
    </row>
    <row r="25" spans="1:49" ht="56.25" customHeight="1" thickBot="1" x14ac:dyDescent="0.3">
      <c r="C25" s="571" t="s">
        <v>1</v>
      </c>
      <c r="D25" s="553" t="s">
        <v>74</v>
      </c>
      <c r="E25" s="551" t="s">
        <v>302</v>
      </c>
      <c r="F25" s="551" t="s">
        <v>398</v>
      </c>
      <c r="G25" s="305" t="s">
        <v>118</v>
      </c>
      <c r="H25" s="305" t="s">
        <v>393</v>
      </c>
      <c r="I25" s="305" t="s">
        <v>392</v>
      </c>
      <c r="J25" s="305" t="s">
        <v>75</v>
      </c>
      <c r="K25" s="305" t="s">
        <v>15</v>
      </c>
      <c r="L25" s="305" t="s">
        <v>76</v>
      </c>
      <c r="M25" s="306" t="s">
        <v>16</v>
      </c>
      <c r="N25" s="306" t="s">
        <v>406</v>
      </c>
      <c r="O25" s="306" t="s">
        <v>77</v>
      </c>
      <c r="P25" s="572" t="s">
        <v>305</v>
      </c>
      <c r="Q25" s="307"/>
      <c r="R25" s="308" t="s">
        <v>136</v>
      </c>
      <c r="S25" s="309" t="s">
        <v>137</v>
      </c>
    </row>
    <row r="26" spans="1:49" ht="15.75" x14ac:dyDescent="0.25">
      <c r="B26" s="310" t="str">
        <f>C26</f>
        <v>Select AMI Tier</v>
      </c>
      <c r="C26" s="764" t="s">
        <v>139</v>
      </c>
      <c r="D26" s="573" t="s">
        <v>17</v>
      </c>
      <c r="E26" s="802" t="s">
        <v>127</v>
      </c>
      <c r="F26" s="574" t="s">
        <v>303</v>
      </c>
      <c r="G26" s="575"/>
      <c r="H26" s="576"/>
      <c r="I26" s="576"/>
      <c r="J26" s="576"/>
      <c r="K26" s="577"/>
      <c r="L26" s="577"/>
      <c r="M26" s="578" t="str">
        <f t="shared" ref="M26:M35" si="0">IF(G26=0," ", IF(E26=$J$85,HLOOKUP(VALUE(LEFT(D26,1)),$K$107:$P$108,2,FALSE), IF(E26=$J$113,HLOOKUP(VALUE(LEFT(D26,1)),$K$134:$P$135,2,FALSE), IF(E26=$J$140,HLOOKUP(VALUE(LEFT(D26,1)),$K$161:$P$162,2,FALSE), ""))))</f>
        <v xml:space="preserve"> </v>
      </c>
      <c r="N26" s="578" t="str">
        <f>IF(M26=" "," ",L26+M26)</f>
        <v xml:space="preserve"> </v>
      </c>
      <c r="O26" s="578">
        <f t="shared" ref="O26:O35" si="1">IF(G26=0,0,SUM(K26:L26))</f>
        <v>0</v>
      </c>
      <c r="P26" s="579">
        <f t="shared" ref="P26:P35" si="2">O26*G26*12</f>
        <v>0</v>
      </c>
      <c r="Q26" s="314"/>
      <c r="R26" s="315">
        <f t="shared" ref="R26:R35" si="3">K26*G26*12</f>
        <v>0</v>
      </c>
      <c r="S26" s="316">
        <f t="shared" ref="S26:S35" si="4">L26*G26*12</f>
        <v>0</v>
      </c>
    </row>
    <row r="27" spans="1:49" ht="16.5" thickBot="1" x14ac:dyDescent="0.3">
      <c r="B27" s="310" t="str">
        <f>C26</f>
        <v>Select AMI Tier</v>
      </c>
      <c r="C27" s="765"/>
      <c r="D27" s="317" t="s">
        <v>17</v>
      </c>
      <c r="E27" s="803" t="s">
        <v>127</v>
      </c>
      <c r="F27" s="318" t="s">
        <v>304</v>
      </c>
      <c r="G27" s="385"/>
      <c r="H27" s="319"/>
      <c r="I27" s="319"/>
      <c r="J27" s="391"/>
      <c r="K27" s="392"/>
      <c r="L27" s="392"/>
      <c r="M27" s="320" t="str">
        <f t="shared" si="0"/>
        <v xml:space="preserve"> </v>
      </c>
      <c r="N27" s="320" t="str">
        <f t="shared" ref="N27:N35" si="5">IF(M27=" "," ",L27+M27)</f>
        <v xml:space="preserve"> </v>
      </c>
      <c r="O27" s="320">
        <f t="shared" si="1"/>
        <v>0</v>
      </c>
      <c r="P27" s="580">
        <f t="shared" si="2"/>
        <v>0</v>
      </c>
      <c r="Q27" s="314"/>
      <c r="R27" s="321">
        <f t="shared" si="3"/>
        <v>0</v>
      </c>
      <c r="S27" s="322">
        <f t="shared" si="4"/>
        <v>0</v>
      </c>
    </row>
    <row r="28" spans="1:49" ht="15.75" x14ac:dyDescent="0.25">
      <c r="B28" s="310" t="str">
        <f>C26</f>
        <v>Select AMI Tier</v>
      </c>
      <c r="C28" s="765"/>
      <c r="D28" s="323" t="s">
        <v>18</v>
      </c>
      <c r="E28" s="802" t="s">
        <v>127</v>
      </c>
      <c r="F28" s="324" t="s">
        <v>303</v>
      </c>
      <c r="G28" s="386"/>
      <c r="H28" s="389"/>
      <c r="I28" s="389"/>
      <c r="J28" s="389"/>
      <c r="K28" s="393"/>
      <c r="L28" s="393"/>
      <c r="M28" s="325" t="str">
        <f t="shared" si="0"/>
        <v xml:space="preserve"> </v>
      </c>
      <c r="N28" s="325" t="str">
        <f>IF(M28=" "," ",L28+M28)</f>
        <v xml:space="preserve"> </v>
      </c>
      <c r="O28" s="325">
        <f t="shared" si="1"/>
        <v>0</v>
      </c>
      <c r="P28" s="581">
        <f t="shared" si="2"/>
        <v>0</v>
      </c>
      <c r="Q28" s="314"/>
      <c r="R28" s="326">
        <f t="shared" si="3"/>
        <v>0</v>
      </c>
      <c r="S28" s="327">
        <f t="shared" si="4"/>
        <v>0</v>
      </c>
    </row>
    <row r="29" spans="1:49" ht="16.5" thickBot="1" x14ac:dyDescent="0.3">
      <c r="B29" s="310" t="str">
        <f>C26</f>
        <v>Select AMI Tier</v>
      </c>
      <c r="C29" s="765"/>
      <c r="D29" s="317" t="s">
        <v>18</v>
      </c>
      <c r="E29" s="803" t="s">
        <v>127</v>
      </c>
      <c r="F29" s="318" t="s">
        <v>304</v>
      </c>
      <c r="G29" s="385"/>
      <c r="H29" s="319"/>
      <c r="I29" s="319"/>
      <c r="J29" s="391"/>
      <c r="K29" s="392"/>
      <c r="L29" s="392"/>
      <c r="M29" s="320" t="str">
        <f t="shared" si="0"/>
        <v xml:space="preserve"> </v>
      </c>
      <c r="N29" s="320" t="str">
        <f t="shared" si="5"/>
        <v xml:space="preserve"> </v>
      </c>
      <c r="O29" s="320">
        <f t="shared" si="1"/>
        <v>0</v>
      </c>
      <c r="P29" s="580">
        <f t="shared" si="2"/>
        <v>0</v>
      </c>
      <c r="Q29" s="314"/>
      <c r="R29" s="321">
        <f t="shared" si="3"/>
        <v>0</v>
      </c>
      <c r="S29" s="322">
        <f t="shared" si="4"/>
        <v>0</v>
      </c>
    </row>
    <row r="30" spans="1:49" ht="15.75" x14ac:dyDescent="0.25">
      <c r="B30" s="310" t="str">
        <f>C26</f>
        <v>Select AMI Tier</v>
      </c>
      <c r="C30" s="765"/>
      <c r="D30" s="323" t="s">
        <v>19</v>
      </c>
      <c r="E30" s="802" t="s">
        <v>127</v>
      </c>
      <c r="F30" s="324" t="s">
        <v>303</v>
      </c>
      <c r="G30" s="386"/>
      <c r="H30" s="389"/>
      <c r="I30" s="389"/>
      <c r="J30" s="389"/>
      <c r="K30" s="393"/>
      <c r="L30" s="393"/>
      <c r="M30" s="325" t="str">
        <f t="shared" si="0"/>
        <v xml:space="preserve"> </v>
      </c>
      <c r="N30" s="325" t="str">
        <f t="shared" si="5"/>
        <v xml:space="preserve"> </v>
      </c>
      <c r="O30" s="325">
        <f t="shared" si="1"/>
        <v>0</v>
      </c>
      <c r="P30" s="581">
        <f t="shared" si="2"/>
        <v>0</v>
      </c>
      <c r="Q30" s="314"/>
      <c r="R30" s="326">
        <f t="shared" si="3"/>
        <v>0</v>
      </c>
      <c r="S30" s="327">
        <f t="shared" si="4"/>
        <v>0</v>
      </c>
    </row>
    <row r="31" spans="1:49" ht="16.5" thickBot="1" x14ac:dyDescent="0.3">
      <c r="B31" s="310" t="str">
        <f>C26</f>
        <v>Select AMI Tier</v>
      </c>
      <c r="C31" s="765"/>
      <c r="D31" s="317" t="s">
        <v>19</v>
      </c>
      <c r="E31" s="803" t="s">
        <v>127</v>
      </c>
      <c r="F31" s="318" t="s">
        <v>304</v>
      </c>
      <c r="G31" s="385"/>
      <c r="H31" s="319"/>
      <c r="I31" s="319"/>
      <c r="J31" s="391"/>
      <c r="K31" s="392"/>
      <c r="L31" s="392"/>
      <c r="M31" s="320" t="str">
        <f t="shared" si="0"/>
        <v xml:space="preserve"> </v>
      </c>
      <c r="N31" s="320" t="str">
        <f t="shared" si="5"/>
        <v xml:space="preserve"> </v>
      </c>
      <c r="O31" s="320">
        <f t="shared" si="1"/>
        <v>0</v>
      </c>
      <c r="P31" s="580">
        <f t="shared" si="2"/>
        <v>0</v>
      </c>
      <c r="Q31" s="314"/>
      <c r="R31" s="321">
        <f t="shared" si="3"/>
        <v>0</v>
      </c>
      <c r="S31" s="322">
        <f t="shared" si="4"/>
        <v>0</v>
      </c>
    </row>
    <row r="32" spans="1:49" ht="15.75" x14ac:dyDescent="0.25">
      <c r="B32" s="310" t="str">
        <f>C26</f>
        <v>Select AMI Tier</v>
      </c>
      <c r="C32" s="765"/>
      <c r="D32" s="328" t="s">
        <v>20</v>
      </c>
      <c r="E32" s="802" t="s">
        <v>127</v>
      </c>
      <c r="F32" s="324" t="s">
        <v>303</v>
      </c>
      <c r="G32" s="386"/>
      <c r="H32" s="389"/>
      <c r="I32" s="389"/>
      <c r="J32" s="389"/>
      <c r="K32" s="393"/>
      <c r="L32" s="393"/>
      <c r="M32" s="325" t="str">
        <f t="shared" si="0"/>
        <v xml:space="preserve"> </v>
      </c>
      <c r="N32" s="325" t="str">
        <f t="shared" si="5"/>
        <v xml:space="preserve"> </v>
      </c>
      <c r="O32" s="325">
        <f t="shared" si="1"/>
        <v>0</v>
      </c>
      <c r="P32" s="581">
        <f t="shared" si="2"/>
        <v>0</v>
      </c>
      <c r="Q32" s="314"/>
      <c r="R32" s="326">
        <f t="shared" si="3"/>
        <v>0</v>
      </c>
      <c r="S32" s="327">
        <f t="shared" si="4"/>
        <v>0</v>
      </c>
    </row>
    <row r="33" spans="2:22" ht="16.5" thickBot="1" x14ac:dyDescent="0.3">
      <c r="B33" s="310" t="str">
        <f>C26</f>
        <v>Select AMI Tier</v>
      </c>
      <c r="C33" s="765"/>
      <c r="D33" s="329" t="s">
        <v>20</v>
      </c>
      <c r="E33" s="803" t="s">
        <v>127</v>
      </c>
      <c r="F33" s="330" t="s">
        <v>304</v>
      </c>
      <c r="G33" s="387"/>
      <c r="H33" s="331"/>
      <c r="I33" s="331"/>
      <c r="J33" s="394"/>
      <c r="K33" s="395"/>
      <c r="L33" s="395"/>
      <c r="M33" s="295" t="str">
        <f t="shared" si="0"/>
        <v xml:space="preserve"> </v>
      </c>
      <c r="N33" s="295" t="str">
        <f t="shared" si="5"/>
        <v xml:space="preserve"> </v>
      </c>
      <c r="O33" s="295">
        <f t="shared" si="1"/>
        <v>0</v>
      </c>
      <c r="P33" s="582">
        <f t="shared" si="2"/>
        <v>0</v>
      </c>
      <c r="Q33" s="314"/>
      <c r="R33" s="332">
        <f t="shared" si="3"/>
        <v>0</v>
      </c>
      <c r="S33" s="333">
        <f t="shared" si="4"/>
        <v>0</v>
      </c>
    </row>
    <row r="34" spans="2:22" ht="15.75" x14ac:dyDescent="0.25">
      <c r="B34" s="310" t="str">
        <f>C26</f>
        <v>Select AMI Tier</v>
      </c>
      <c r="C34" s="765"/>
      <c r="D34" s="311" t="s">
        <v>21</v>
      </c>
      <c r="E34" s="802" t="s">
        <v>127</v>
      </c>
      <c r="F34" s="312" t="s">
        <v>303</v>
      </c>
      <c r="G34" s="384"/>
      <c r="H34" s="388"/>
      <c r="I34" s="388"/>
      <c r="J34" s="388"/>
      <c r="K34" s="390"/>
      <c r="L34" s="390"/>
      <c r="M34" s="313" t="str">
        <f t="shared" si="0"/>
        <v xml:space="preserve"> </v>
      </c>
      <c r="N34" s="313" t="str">
        <f t="shared" si="5"/>
        <v xml:space="preserve"> </v>
      </c>
      <c r="O34" s="313">
        <f t="shared" si="1"/>
        <v>0</v>
      </c>
      <c r="P34" s="583">
        <f t="shared" si="2"/>
        <v>0</v>
      </c>
      <c r="Q34" s="314"/>
      <c r="R34" s="315">
        <f t="shared" si="3"/>
        <v>0</v>
      </c>
      <c r="S34" s="316">
        <f t="shared" si="4"/>
        <v>0</v>
      </c>
    </row>
    <row r="35" spans="2:22" ht="16.5" thickBot="1" x14ac:dyDescent="0.3">
      <c r="B35" s="310" t="str">
        <f>C26</f>
        <v>Select AMI Tier</v>
      </c>
      <c r="C35" s="766"/>
      <c r="D35" s="584" t="s">
        <v>21</v>
      </c>
      <c r="E35" s="803" t="s">
        <v>127</v>
      </c>
      <c r="F35" s="585" t="s">
        <v>304</v>
      </c>
      <c r="G35" s="586"/>
      <c r="H35" s="587"/>
      <c r="I35" s="587"/>
      <c r="J35" s="588"/>
      <c r="K35" s="589"/>
      <c r="L35" s="589"/>
      <c r="M35" s="590" t="str">
        <f t="shared" si="0"/>
        <v xml:space="preserve"> </v>
      </c>
      <c r="N35" s="590" t="str">
        <f t="shared" si="5"/>
        <v xml:space="preserve"> </v>
      </c>
      <c r="O35" s="590">
        <f t="shared" si="1"/>
        <v>0</v>
      </c>
      <c r="P35" s="591">
        <f t="shared" si="2"/>
        <v>0</v>
      </c>
      <c r="Q35" s="314"/>
      <c r="R35" s="321">
        <f t="shared" si="3"/>
        <v>0</v>
      </c>
      <c r="S35" s="322">
        <f t="shared" si="4"/>
        <v>0</v>
      </c>
    </row>
    <row r="36" spans="2:22" ht="16.5" thickBot="1" x14ac:dyDescent="0.3">
      <c r="C36" s="303"/>
      <c r="D36" s="334"/>
      <c r="E36" s="570"/>
      <c r="F36" s="335"/>
      <c r="G36" s="336"/>
      <c r="H36" s="337"/>
      <c r="I36" s="337"/>
      <c r="J36" s="337"/>
      <c r="K36" s="337"/>
      <c r="L36" s="303"/>
      <c r="M36" s="303"/>
      <c r="N36" s="303"/>
      <c r="O36" s="338"/>
      <c r="P36" s="339"/>
      <c r="Q36" s="303"/>
      <c r="R36" s="314"/>
      <c r="S36" s="314"/>
      <c r="T36" s="303"/>
      <c r="U36" s="340"/>
      <c r="V36" s="340"/>
    </row>
    <row r="37" spans="2:22" ht="15.75" x14ac:dyDescent="0.25">
      <c r="B37" s="310" t="str">
        <f>C37</f>
        <v>Select AMI Tier</v>
      </c>
      <c r="C37" s="764" t="s">
        <v>139</v>
      </c>
      <c r="D37" s="573" t="s">
        <v>17</v>
      </c>
      <c r="E37" s="802" t="s">
        <v>127</v>
      </c>
      <c r="F37" s="574" t="s">
        <v>303</v>
      </c>
      <c r="G37" s="575"/>
      <c r="H37" s="576"/>
      <c r="I37" s="576"/>
      <c r="J37" s="576"/>
      <c r="K37" s="577"/>
      <c r="L37" s="577"/>
      <c r="M37" s="578" t="str">
        <f>IF(G37=0," ", IF(E37=$J$85,HLOOKUP(VALUE(LEFT(D37,1)),$K$107:$P$108,2,FALSE), IF(E37=$J$113,HLOOKUP(VALUE(LEFT(D37,1)),$K$134:$P$135,2,FALSE), IF(E37=$J$140,HLOOKUP(VALUE(LEFT(D37,1)),$K$161:$P$162,2,FALSE), ""))))</f>
        <v xml:space="preserve"> </v>
      </c>
      <c r="N37" s="578" t="str">
        <f>IF(M37=" "," ",L37+M37)</f>
        <v xml:space="preserve"> </v>
      </c>
      <c r="O37" s="578">
        <f t="shared" ref="O37:O46" si="6">IF(G37=0,0,SUM(K37:L37))</f>
        <v>0</v>
      </c>
      <c r="P37" s="579">
        <f t="shared" ref="P37:P46" si="7">O37*G37*12</f>
        <v>0</v>
      </c>
      <c r="Q37" s="314"/>
      <c r="R37" s="315">
        <f t="shared" ref="R37:R46" si="8">K37*G37*12</f>
        <v>0</v>
      </c>
      <c r="S37" s="316">
        <f t="shared" ref="S37:S46" si="9">L37*G37*12</f>
        <v>0</v>
      </c>
    </row>
    <row r="38" spans="2:22" ht="16.5" thickBot="1" x14ac:dyDescent="0.3">
      <c r="B38" s="310" t="str">
        <f>C37</f>
        <v>Select AMI Tier</v>
      </c>
      <c r="C38" s="765"/>
      <c r="D38" s="317" t="s">
        <v>17</v>
      </c>
      <c r="E38" s="803" t="s">
        <v>127</v>
      </c>
      <c r="F38" s="318" t="s">
        <v>304</v>
      </c>
      <c r="G38" s="385"/>
      <c r="H38" s="319"/>
      <c r="I38" s="319"/>
      <c r="J38" s="391"/>
      <c r="K38" s="392"/>
      <c r="L38" s="392"/>
      <c r="M38" s="320" t="str">
        <f t="shared" ref="M38:M46" si="10">IF(G38=0," ", IF(E38=$J$85,HLOOKUP(VALUE(LEFT(D38,1)),$K$107:$P$108,2,FALSE), IF(E38=$J$113,HLOOKUP(VALUE(LEFT(D38,1)),$K$134:$P$135,2,FALSE), IF(E38=$J$140,HLOOKUP(VALUE(LEFT(D38,1)),$K$161:$P$162,2,FALSE), ""))))</f>
        <v xml:space="preserve"> </v>
      </c>
      <c r="N38" s="320" t="str">
        <f t="shared" ref="N38:N46" si="11">IF(M38=" "," ",L38+M38)</f>
        <v xml:space="preserve"> </v>
      </c>
      <c r="O38" s="320">
        <f t="shared" si="6"/>
        <v>0</v>
      </c>
      <c r="P38" s="580">
        <f t="shared" si="7"/>
        <v>0</v>
      </c>
      <c r="Q38" s="314"/>
      <c r="R38" s="321">
        <f t="shared" si="8"/>
        <v>0</v>
      </c>
      <c r="S38" s="322">
        <f t="shared" si="9"/>
        <v>0</v>
      </c>
    </row>
    <row r="39" spans="2:22" ht="15.75" x14ac:dyDescent="0.25">
      <c r="B39" s="310" t="str">
        <f>C37</f>
        <v>Select AMI Tier</v>
      </c>
      <c r="C39" s="765"/>
      <c r="D39" s="323" t="s">
        <v>18</v>
      </c>
      <c r="E39" s="802" t="s">
        <v>127</v>
      </c>
      <c r="F39" s="324" t="s">
        <v>303</v>
      </c>
      <c r="G39" s="386"/>
      <c r="H39" s="389"/>
      <c r="I39" s="389"/>
      <c r="J39" s="389"/>
      <c r="K39" s="393"/>
      <c r="L39" s="393"/>
      <c r="M39" s="325" t="str">
        <f t="shared" si="10"/>
        <v xml:space="preserve"> </v>
      </c>
      <c r="N39" s="325" t="str">
        <f t="shared" si="11"/>
        <v xml:space="preserve"> </v>
      </c>
      <c r="O39" s="325">
        <f t="shared" si="6"/>
        <v>0</v>
      </c>
      <c r="P39" s="581">
        <f t="shared" si="7"/>
        <v>0</v>
      </c>
      <c r="Q39" s="314"/>
      <c r="R39" s="326">
        <f t="shared" si="8"/>
        <v>0</v>
      </c>
      <c r="S39" s="327">
        <f t="shared" si="9"/>
        <v>0</v>
      </c>
    </row>
    <row r="40" spans="2:22" ht="16.5" thickBot="1" x14ac:dyDescent="0.3">
      <c r="B40" s="310" t="str">
        <f>C37</f>
        <v>Select AMI Tier</v>
      </c>
      <c r="C40" s="765"/>
      <c r="D40" s="317" t="s">
        <v>18</v>
      </c>
      <c r="E40" s="803" t="s">
        <v>127</v>
      </c>
      <c r="F40" s="318" t="s">
        <v>304</v>
      </c>
      <c r="G40" s="385"/>
      <c r="H40" s="319"/>
      <c r="I40" s="319"/>
      <c r="J40" s="391"/>
      <c r="K40" s="392"/>
      <c r="L40" s="392"/>
      <c r="M40" s="320" t="str">
        <f t="shared" si="10"/>
        <v xml:space="preserve"> </v>
      </c>
      <c r="N40" s="320" t="str">
        <f t="shared" si="11"/>
        <v xml:space="preserve"> </v>
      </c>
      <c r="O40" s="320">
        <f t="shared" si="6"/>
        <v>0</v>
      </c>
      <c r="P40" s="580">
        <f t="shared" si="7"/>
        <v>0</v>
      </c>
      <c r="Q40" s="314"/>
      <c r="R40" s="321">
        <f t="shared" si="8"/>
        <v>0</v>
      </c>
      <c r="S40" s="322">
        <f t="shared" si="9"/>
        <v>0</v>
      </c>
    </row>
    <row r="41" spans="2:22" ht="15.75" x14ac:dyDescent="0.25">
      <c r="B41" s="310" t="str">
        <f>C37</f>
        <v>Select AMI Tier</v>
      </c>
      <c r="C41" s="765"/>
      <c r="D41" s="328" t="s">
        <v>19</v>
      </c>
      <c r="E41" s="802" t="s">
        <v>127</v>
      </c>
      <c r="F41" s="324" t="s">
        <v>303</v>
      </c>
      <c r="G41" s="386"/>
      <c r="H41" s="389"/>
      <c r="I41" s="389"/>
      <c r="J41" s="389"/>
      <c r="K41" s="393"/>
      <c r="L41" s="393"/>
      <c r="M41" s="325" t="str">
        <f t="shared" si="10"/>
        <v xml:space="preserve"> </v>
      </c>
      <c r="N41" s="325" t="str">
        <f t="shared" si="11"/>
        <v xml:space="preserve"> </v>
      </c>
      <c r="O41" s="325">
        <f t="shared" si="6"/>
        <v>0</v>
      </c>
      <c r="P41" s="581">
        <f t="shared" si="7"/>
        <v>0</v>
      </c>
      <c r="Q41" s="314"/>
      <c r="R41" s="326">
        <f t="shared" si="8"/>
        <v>0</v>
      </c>
      <c r="S41" s="327">
        <f t="shared" si="9"/>
        <v>0</v>
      </c>
    </row>
    <row r="42" spans="2:22" ht="16.5" thickBot="1" x14ac:dyDescent="0.3">
      <c r="B42" s="310" t="str">
        <f>C37</f>
        <v>Select AMI Tier</v>
      </c>
      <c r="C42" s="765"/>
      <c r="D42" s="329" t="s">
        <v>19</v>
      </c>
      <c r="E42" s="803" t="s">
        <v>127</v>
      </c>
      <c r="F42" s="330" t="s">
        <v>304</v>
      </c>
      <c r="G42" s="387"/>
      <c r="H42" s="331"/>
      <c r="I42" s="331"/>
      <c r="J42" s="394"/>
      <c r="K42" s="395"/>
      <c r="L42" s="395"/>
      <c r="M42" s="320" t="str">
        <f t="shared" si="10"/>
        <v xml:space="preserve"> </v>
      </c>
      <c r="N42" s="320" t="str">
        <f t="shared" si="11"/>
        <v xml:space="preserve"> </v>
      </c>
      <c r="O42" s="320">
        <f t="shared" si="6"/>
        <v>0</v>
      </c>
      <c r="P42" s="580">
        <f t="shared" si="7"/>
        <v>0</v>
      </c>
      <c r="Q42" s="314"/>
      <c r="R42" s="321">
        <f t="shared" si="8"/>
        <v>0</v>
      </c>
      <c r="S42" s="322">
        <f t="shared" si="9"/>
        <v>0</v>
      </c>
    </row>
    <row r="43" spans="2:22" ht="15.75" x14ac:dyDescent="0.25">
      <c r="B43" s="310" t="str">
        <f>C37</f>
        <v>Select AMI Tier</v>
      </c>
      <c r="C43" s="765"/>
      <c r="D43" s="341" t="s">
        <v>20</v>
      </c>
      <c r="E43" s="802" t="s">
        <v>127</v>
      </c>
      <c r="F43" s="312" t="s">
        <v>303</v>
      </c>
      <c r="G43" s="384"/>
      <c r="H43" s="388"/>
      <c r="I43" s="388"/>
      <c r="J43" s="388"/>
      <c r="K43" s="390"/>
      <c r="L43" s="390"/>
      <c r="M43" s="325" t="str">
        <f t="shared" si="10"/>
        <v xml:space="preserve"> </v>
      </c>
      <c r="N43" s="325" t="str">
        <f t="shared" si="11"/>
        <v xml:space="preserve"> </v>
      </c>
      <c r="O43" s="325">
        <f t="shared" si="6"/>
        <v>0</v>
      </c>
      <c r="P43" s="581">
        <f t="shared" si="7"/>
        <v>0</v>
      </c>
      <c r="Q43" s="314"/>
      <c r="R43" s="326">
        <f t="shared" si="8"/>
        <v>0</v>
      </c>
      <c r="S43" s="327">
        <f t="shared" si="9"/>
        <v>0</v>
      </c>
    </row>
    <row r="44" spans="2:22" ht="16.5" thickBot="1" x14ac:dyDescent="0.3">
      <c r="B44" s="310" t="str">
        <f>C37</f>
        <v>Select AMI Tier</v>
      </c>
      <c r="C44" s="765"/>
      <c r="D44" s="329" t="s">
        <v>20</v>
      </c>
      <c r="E44" s="803" t="s">
        <v>127</v>
      </c>
      <c r="F44" s="330" t="s">
        <v>304</v>
      </c>
      <c r="G44" s="387"/>
      <c r="H44" s="331"/>
      <c r="I44" s="331"/>
      <c r="J44" s="394"/>
      <c r="K44" s="395"/>
      <c r="L44" s="395"/>
      <c r="M44" s="295" t="str">
        <f t="shared" si="10"/>
        <v xml:space="preserve"> </v>
      </c>
      <c r="N44" s="295" t="str">
        <f t="shared" si="11"/>
        <v xml:space="preserve"> </v>
      </c>
      <c r="O44" s="295">
        <f t="shared" si="6"/>
        <v>0</v>
      </c>
      <c r="P44" s="582">
        <f t="shared" si="7"/>
        <v>0</v>
      </c>
      <c r="Q44" s="314"/>
      <c r="R44" s="332">
        <f t="shared" si="8"/>
        <v>0</v>
      </c>
      <c r="S44" s="333">
        <f t="shared" si="9"/>
        <v>0</v>
      </c>
    </row>
    <row r="45" spans="2:22" ht="15.75" x14ac:dyDescent="0.25">
      <c r="B45" s="310" t="str">
        <f>C37</f>
        <v>Select AMI Tier</v>
      </c>
      <c r="C45" s="765"/>
      <c r="D45" s="311" t="s">
        <v>21</v>
      </c>
      <c r="E45" s="802" t="s">
        <v>127</v>
      </c>
      <c r="F45" s="312" t="s">
        <v>303</v>
      </c>
      <c r="G45" s="384"/>
      <c r="H45" s="388"/>
      <c r="I45" s="388"/>
      <c r="J45" s="388"/>
      <c r="K45" s="390"/>
      <c r="L45" s="390"/>
      <c r="M45" s="313" t="str">
        <f t="shared" si="10"/>
        <v xml:space="preserve"> </v>
      </c>
      <c r="N45" s="313" t="str">
        <f t="shared" si="11"/>
        <v xml:space="preserve"> </v>
      </c>
      <c r="O45" s="313">
        <f t="shared" si="6"/>
        <v>0</v>
      </c>
      <c r="P45" s="583">
        <f t="shared" si="7"/>
        <v>0</v>
      </c>
      <c r="Q45" s="314"/>
      <c r="R45" s="315">
        <f t="shared" si="8"/>
        <v>0</v>
      </c>
      <c r="S45" s="316">
        <f t="shared" si="9"/>
        <v>0</v>
      </c>
    </row>
    <row r="46" spans="2:22" ht="16.5" thickBot="1" x14ac:dyDescent="0.3">
      <c r="B46" s="310" t="str">
        <f>C37</f>
        <v>Select AMI Tier</v>
      </c>
      <c r="C46" s="766"/>
      <c r="D46" s="584" t="s">
        <v>21</v>
      </c>
      <c r="E46" s="803" t="s">
        <v>127</v>
      </c>
      <c r="F46" s="585" t="s">
        <v>304</v>
      </c>
      <c r="G46" s="586"/>
      <c r="H46" s="587"/>
      <c r="I46" s="587"/>
      <c r="J46" s="588"/>
      <c r="K46" s="589"/>
      <c r="L46" s="589"/>
      <c r="M46" s="590" t="str">
        <f t="shared" si="10"/>
        <v xml:space="preserve"> </v>
      </c>
      <c r="N46" s="590" t="str">
        <f t="shared" si="11"/>
        <v xml:space="preserve"> </v>
      </c>
      <c r="O46" s="590">
        <f t="shared" si="6"/>
        <v>0</v>
      </c>
      <c r="P46" s="591">
        <f t="shared" si="7"/>
        <v>0</v>
      </c>
      <c r="Q46" s="314"/>
      <c r="R46" s="321">
        <f t="shared" si="8"/>
        <v>0</v>
      </c>
      <c r="S46" s="322">
        <f t="shared" si="9"/>
        <v>0</v>
      </c>
      <c r="T46" s="314"/>
      <c r="U46" s="340"/>
      <c r="V46" s="340"/>
    </row>
    <row r="47" spans="2:22" ht="16.5" thickBot="1" x14ac:dyDescent="0.3">
      <c r="C47" s="303"/>
      <c r="D47" s="334"/>
      <c r="E47" s="570"/>
      <c r="F47" s="335"/>
      <c r="G47" s="336"/>
      <c r="H47" s="337"/>
      <c r="I47" s="337"/>
      <c r="J47" s="337"/>
      <c r="K47" s="337"/>
      <c r="L47" s="303"/>
      <c r="M47" s="303"/>
      <c r="N47" s="303"/>
      <c r="O47" s="338"/>
      <c r="P47" s="339"/>
      <c r="Q47" s="303"/>
      <c r="R47" s="342"/>
      <c r="S47" s="342"/>
      <c r="T47" s="303"/>
      <c r="U47" s="340"/>
      <c r="V47" s="340"/>
    </row>
    <row r="48" spans="2:22" ht="15.75" x14ac:dyDescent="0.25">
      <c r="B48" s="310" t="str">
        <f>C48</f>
        <v>Select AMI Tier</v>
      </c>
      <c r="C48" s="764" t="s">
        <v>139</v>
      </c>
      <c r="D48" s="573" t="s">
        <v>17</v>
      </c>
      <c r="E48" s="802" t="s">
        <v>127</v>
      </c>
      <c r="F48" s="574" t="s">
        <v>303</v>
      </c>
      <c r="G48" s="575"/>
      <c r="H48" s="576"/>
      <c r="I48" s="576"/>
      <c r="J48" s="576"/>
      <c r="K48" s="577"/>
      <c r="L48" s="577"/>
      <c r="M48" s="578" t="str">
        <f t="shared" ref="M48:M57" si="12">IF(G48=0," ", IF(E48=$J$85,HLOOKUP(VALUE(LEFT(D48,1)),$K$107:$P$108,2,FALSE), IF(E48=$J$113,HLOOKUP(VALUE(LEFT(D48,1)),$K$134:$P$135,2,FALSE), IF(E48=$J$140,HLOOKUP(VALUE(LEFT(D48,1)),$K$161:$P$162,2,FALSE), ""))))</f>
        <v xml:space="preserve"> </v>
      </c>
      <c r="N48" s="578" t="str">
        <f>IF(M48=" "," ",L48+M48)</f>
        <v xml:space="preserve"> </v>
      </c>
      <c r="O48" s="578">
        <f t="shared" ref="O48:O57" si="13">IF(G48=0,0,SUM(K48:L48))</f>
        <v>0</v>
      </c>
      <c r="P48" s="579">
        <f t="shared" ref="P48:P57" si="14">O48*G48*12</f>
        <v>0</v>
      </c>
      <c r="Q48" s="314"/>
      <c r="R48" s="315">
        <f t="shared" ref="R48:R57" si="15">K48*G48*12</f>
        <v>0</v>
      </c>
      <c r="S48" s="316">
        <f t="shared" ref="S48:S57" si="16">L48*G48*12</f>
        <v>0</v>
      </c>
      <c r="T48" s="314"/>
      <c r="U48" s="340"/>
      <c r="V48" s="340"/>
    </row>
    <row r="49" spans="2:22" ht="16.5" thickBot="1" x14ac:dyDescent="0.3">
      <c r="B49" s="310" t="str">
        <f>C48</f>
        <v>Select AMI Tier</v>
      </c>
      <c r="C49" s="765"/>
      <c r="D49" s="317" t="s">
        <v>17</v>
      </c>
      <c r="E49" s="803" t="s">
        <v>127</v>
      </c>
      <c r="F49" s="318" t="s">
        <v>304</v>
      </c>
      <c r="G49" s="385"/>
      <c r="H49" s="319"/>
      <c r="I49" s="319"/>
      <c r="J49" s="391"/>
      <c r="K49" s="392"/>
      <c r="L49" s="392"/>
      <c r="M49" s="320" t="str">
        <f t="shared" si="12"/>
        <v xml:space="preserve"> </v>
      </c>
      <c r="N49" s="320" t="str">
        <f t="shared" ref="N49:N57" si="17">IF(M49=" "," ",L49+M49)</f>
        <v xml:space="preserve"> </v>
      </c>
      <c r="O49" s="320">
        <f t="shared" si="13"/>
        <v>0</v>
      </c>
      <c r="P49" s="580">
        <f t="shared" si="14"/>
        <v>0</v>
      </c>
      <c r="Q49" s="314"/>
      <c r="R49" s="321">
        <f t="shared" si="15"/>
        <v>0</v>
      </c>
      <c r="S49" s="322">
        <f t="shared" si="16"/>
        <v>0</v>
      </c>
      <c r="T49" s="314"/>
      <c r="U49" s="340"/>
      <c r="V49" s="340"/>
    </row>
    <row r="50" spans="2:22" ht="15.75" x14ac:dyDescent="0.25">
      <c r="B50" s="310" t="str">
        <f>C48</f>
        <v>Select AMI Tier</v>
      </c>
      <c r="C50" s="765"/>
      <c r="D50" s="323" t="s">
        <v>18</v>
      </c>
      <c r="E50" s="802" t="s">
        <v>127</v>
      </c>
      <c r="F50" s="324" t="s">
        <v>303</v>
      </c>
      <c r="G50" s="386"/>
      <c r="H50" s="389"/>
      <c r="I50" s="389"/>
      <c r="J50" s="389"/>
      <c r="K50" s="393"/>
      <c r="L50" s="393"/>
      <c r="M50" s="325" t="str">
        <f t="shared" si="12"/>
        <v xml:space="preserve"> </v>
      </c>
      <c r="N50" s="325" t="str">
        <f t="shared" si="17"/>
        <v xml:space="preserve"> </v>
      </c>
      <c r="O50" s="325">
        <f t="shared" si="13"/>
        <v>0</v>
      </c>
      <c r="P50" s="581">
        <f t="shared" si="14"/>
        <v>0</v>
      </c>
      <c r="Q50" s="314"/>
      <c r="R50" s="326">
        <f t="shared" si="15"/>
        <v>0</v>
      </c>
      <c r="S50" s="327">
        <f t="shared" si="16"/>
        <v>0</v>
      </c>
      <c r="T50" s="314"/>
      <c r="U50" s="340"/>
      <c r="V50" s="340"/>
    </row>
    <row r="51" spans="2:22" ht="16.5" thickBot="1" x14ac:dyDescent="0.3">
      <c r="B51" s="310" t="str">
        <f>C48</f>
        <v>Select AMI Tier</v>
      </c>
      <c r="C51" s="765"/>
      <c r="D51" s="317" t="s">
        <v>18</v>
      </c>
      <c r="E51" s="803" t="s">
        <v>127</v>
      </c>
      <c r="F51" s="318" t="s">
        <v>304</v>
      </c>
      <c r="G51" s="385"/>
      <c r="H51" s="319"/>
      <c r="I51" s="319"/>
      <c r="J51" s="391"/>
      <c r="K51" s="392"/>
      <c r="L51" s="392"/>
      <c r="M51" s="320" t="str">
        <f t="shared" si="12"/>
        <v xml:space="preserve"> </v>
      </c>
      <c r="N51" s="320" t="str">
        <f t="shared" si="17"/>
        <v xml:space="preserve"> </v>
      </c>
      <c r="O51" s="320">
        <f t="shared" si="13"/>
        <v>0</v>
      </c>
      <c r="P51" s="580">
        <f t="shared" si="14"/>
        <v>0</v>
      </c>
      <c r="Q51" s="314"/>
      <c r="R51" s="321">
        <f t="shared" si="15"/>
        <v>0</v>
      </c>
      <c r="S51" s="322">
        <f t="shared" si="16"/>
        <v>0</v>
      </c>
      <c r="T51" s="314"/>
      <c r="U51" s="340"/>
      <c r="V51" s="340"/>
    </row>
    <row r="52" spans="2:22" ht="15.75" x14ac:dyDescent="0.25">
      <c r="B52" s="310" t="str">
        <f>C48</f>
        <v>Select AMI Tier</v>
      </c>
      <c r="C52" s="765"/>
      <c r="D52" s="328" t="s">
        <v>19</v>
      </c>
      <c r="E52" s="802" t="s">
        <v>127</v>
      </c>
      <c r="F52" s="324" t="s">
        <v>303</v>
      </c>
      <c r="G52" s="386"/>
      <c r="H52" s="389"/>
      <c r="I52" s="389"/>
      <c r="J52" s="389"/>
      <c r="K52" s="393"/>
      <c r="L52" s="393"/>
      <c r="M52" s="325" t="str">
        <f t="shared" si="12"/>
        <v xml:space="preserve"> </v>
      </c>
      <c r="N52" s="325" t="str">
        <f t="shared" si="17"/>
        <v xml:space="preserve"> </v>
      </c>
      <c r="O52" s="325">
        <f t="shared" si="13"/>
        <v>0</v>
      </c>
      <c r="P52" s="581">
        <f t="shared" si="14"/>
        <v>0</v>
      </c>
      <c r="Q52" s="314"/>
      <c r="R52" s="326">
        <f t="shared" si="15"/>
        <v>0</v>
      </c>
      <c r="S52" s="327">
        <f t="shared" si="16"/>
        <v>0</v>
      </c>
      <c r="T52" s="314"/>
      <c r="U52" s="340"/>
      <c r="V52" s="340"/>
    </row>
    <row r="53" spans="2:22" ht="16.5" thickBot="1" x14ac:dyDescent="0.3">
      <c r="B53" s="310" t="str">
        <f>C48</f>
        <v>Select AMI Tier</v>
      </c>
      <c r="C53" s="765"/>
      <c r="D53" s="329" t="s">
        <v>19</v>
      </c>
      <c r="E53" s="803" t="s">
        <v>127</v>
      </c>
      <c r="F53" s="330" t="s">
        <v>304</v>
      </c>
      <c r="G53" s="387"/>
      <c r="H53" s="331"/>
      <c r="I53" s="331"/>
      <c r="J53" s="394"/>
      <c r="K53" s="395"/>
      <c r="L53" s="395"/>
      <c r="M53" s="320" t="str">
        <f t="shared" si="12"/>
        <v xml:space="preserve"> </v>
      </c>
      <c r="N53" s="320" t="str">
        <f t="shared" si="17"/>
        <v xml:space="preserve"> </v>
      </c>
      <c r="O53" s="320">
        <f t="shared" si="13"/>
        <v>0</v>
      </c>
      <c r="P53" s="580">
        <f t="shared" si="14"/>
        <v>0</v>
      </c>
      <c r="Q53" s="314"/>
      <c r="R53" s="321">
        <f t="shared" si="15"/>
        <v>0</v>
      </c>
      <c r="S53" s="322">
        <f t="shared" si="16"/>
        <v>0</v>
      </c>
      <c r="T53" s="314"/>
      <c r="U53" s="340"/>
      <c r="V53" s="340"/>
    </row>
    <row r="54" spans="2:22" ht="15.75" x14ac:dyDescent="0.25">
      <c r="B54" s="310" t="str">
        <f>C48</f>
        <v>Select AMI Tier</v>
      </c>
      <c r="C54" s="765"/>
      <c r="D54" s="341" t="s">
        <v>20</v>
      </c>
      <c r="E54" s="802" t="s">
        <v>127</v>
      </c>
      <c r="F54" s="312" t="s">
        <v>303</v>
      </c>
      <c r="G54" s="384"/>
      <c r="H54" s="388"/>
      <c r="I54" s="388"/>
      <c r="J54" s="388"/>
      <c r="K54" s="390"/>
      <c r="L54" s="390"/>
      <c r="M54" s="325" t="str">
        <f t="shared" si="12"/>
        <v xml:space="preserve"> </v>
      </c>
      <c r="N54" s="325" t="str">
        <f t="shared" si="17"/>
        <v xml:space="preserve"> </v>
      </c>
      <c r="O54" s="325">
        <f t="shared" si="13"/>
        <v>0</v>
      </c>
      <c r="P54" s="581">
        <f t="shared" si="14"/>
        <v>0</v>
      </c>
      <c r="Q54" s="314"/>
      <c r="R54" s="326">
        <f t="shared" si="15"/>
        <v>0</v>
      </c>
      <c r="S54" s="327">
        <f t="shared" si="16"/>
        <v>0</v>
      </c>
      <c r="T54" s="314"/>
      <c r="U54" s="340"/>
      <c r="V54" s="340"/>
    </row>
    <row r="55" spans="2:22" ht="16.5" thickBot="1" x14ac:dyDescent="0.3">
      <c r="B55" s="310" t="str">
        <f>C48</f>
        <v>Select AMI Tier</v>
      </c>
      <c r="C55" s="765"/>
      <c r="D55" s="329" t="s">
        <v>20</v>
      </c>
      <c r="E55" s="803" t="s">
        <v>127</v>
      </c>
      <c r="F55" s="330" t="s">
        <v>304</v>
      </c>
      <c r="G55" s="387"/>
      <c r="H55" s="331"/>
      <c r="I55" s="331"/>
      <c r="J55" s="394"/>
      <c r="K55" s="395"/>
      <c r="L55" s="395"/>
      <c r="M55" s="295" t="str">
        <f t="shared" si="12"/>
        <v xml:space="preserve"> </v>
      </c>
      <c r="N55" s="295" t="str">
        <f t="shared" si="17"/>
        <v xml:space="preserve"> </v>
      </c>
      <c r="O55" s="295">
        <f t="shared" si="13"/>
        <v>0</v>
      </c>
      <c r="P55" s="582">
        <f t="shared" si="14"/>
        <v>0</v>
      </c>
      <c r="Q55" s="314"/>
      <c r="R55" s="332">
        <f t="shared" si="15"/>
        <v>0</v>
      </c>
      <c r="S55" s="333">
        <f t="shared" si="16"/>
        <v>0</v>
      </c>
      <c r="T55" s="314"/>
      <c r="U55" s="340"/>
      <c r="V55" s="340"/>
    </row>
    <row r="56" spans="2:22" ht="15.75" x14ac:dyDescent="0.25">
      <c r="B56" s="310" t="str">
        <f>C48</f>
        <v>Select AMI Tier</v>
      </c>
      <c r="C56" s="765"/>
      <c r="D56" s="311" t="s">
        <v>21</v>
      </c>
      <c r="E56" s="802" t="s">
        <v>127</v>
      </c>
      <c r="F56" s="312" t="s">
        <v>303</v>
      </c>
      <c r="G56" s="384"/>
      <c r="H56" s="388"/>
      <c r="I56" s="388"/>
      <c r="J56" s="388"/>
      <c r="K56" s="390"/>
      <c r="L56" s="390"/>
      <c r="M56" s="313" t="str">
        <f t="shared" si="12"/>
        <v xml:space="preserve"> </v>
      </c>
      <c r="N56" s="313" t="str">
        <f t="shared" si="17"/>
        <v xml:space="preserve"> </v>
      </c>
      <c r="O56" s="313">
        <f t="shared" si="13"/>
        <v>0</v>
      </c>
      <c r="P56" s="583">
        <f t="shared" si="14"/>
        <v>0</v>
      </c>
      <c r="Q56" s="314"/>
      <c r="R56" s="315">
        <f t="shared" si="15"/>
        <v>0</v>
      </c>
      <c r="S56" s="316">
        <f t="shared" si="16"/>
        <v>0</v>
      </c>
      <c r="T56" s="314"/>
      <c r="U56" s="340"/>
      <c r="V56" s="340"/>
    </row>
    <row r="57" spans="2:22" ht="16.5" thickBot="1" x14ac:dyDescent="0.3">
      <c r="B57" s="310" t="str">
        <f>C48</f>
        <v>Select AMI Tier</v>
      </c>
      <c r="C57" s="766"/>
      <c r="D57" s="584" t="s">
        <v>21</v>
      </c>
      <c r="E57" s="803" t="s">
        <v>127</v>
      </c>
      <c r="F57" s="585" t="s">
        <v>304</v>
      </c>
      <c r="G57" s="586"/>
      <c r="H57" s="587"/>
      <c r="I57" s="587"/>
      <c r="J57" s="588"/>
      <c r="K57" s="589"/>
      <c r="L57" s="589"/>
      <c r="M57" s="590" t="str">
        <f t="shared" si="12"/>
        <v xml:space="preserve"> </v>
      </c>
      <c r="N57" s="590" t="str">
        <f t="shared" si="17"/>
        <v xml:space="preserve"> </v>
      </c>
      <c r="O57" s="590">
        <f t="shared" si="13"/>
        <v>0</v>
      </c>
      <c r="P57" s="591">
        <f t="shared" si="14"/>
        <v>0</v>
      </c>
      <c r="Q57" s="314"/>
      <c r="R57" s="321">
        <f t="shared" si="15"/>
        <v>0</v>
      </c>
      <c r="S57" s="322">
        <f t="shared" si="16"/>
        <v>0</v>
      </c>
      <c r="T57" s="314"/>
      <c r="U57" s="340"/>
      <c r="V57" s="340"/>
    </row>
    <row r="58" spans="2:22" ht="16.5" thickBot="1" x14ac:dyDescent="0.3">
      <c r="C58" s="303"/>
      <c r="D58" s="334"/>
      <c r="E58" s="570"/>
      <c r="F58" s="335"/>
      <c r="G58" s="336"/>
      <c r="H58" s="337"/>
      <c r="I58" s="337"/>
      <c r="J58" s="337"/>
      <c r="K58" s="337"/>
      <c r="L58" s="303"/>
      <c r="M58" s="303"/>
      <c r="N58" s="303"/>
      <c r="O58" s="338"/>
      <c r="P58" s="339"/>
      <c r="Q58" s="303"/>
      <c r="R58" s="342"/>
      <c r="S58" s="342"/>
      <c r="T58" s="314"/>
      <c r="U58" s="340"/>
      <c r="V58" s="340"/>
    </row>
    <row r="59" spans="2:22" ht="15.75" x14ac:dyDescent="0.25">
      <c r="B59" s="310" t="str">
        <f>C59</f>
        <v>Select AMI Tier</v>
      </c>
      <c r="C59" s="764" t="s">
        <v>139</v>
      </c>
      <c r="D59" s="573" t="s">
        <v>17</v>
      </c>
      <c r="E59" s="802" t="s">
        <v>127</v>
      </c>
      <c r="F59" s="574" t="s">
        <v>303</v>
      </c>
      <c r="G59" s="575"/>
      <c r="H59" s="576"/>
      <c r="I59" s="576"/>
      <c r="J59" s="576"/>
      <c r="K59" s="577"/>
      <c r="L59" s="577"/>
      <c r="M59" s="578" t="str">
        <f t="shared" ref="M59:M68" si="18">IF(G59=0," ", IF(E59=$J$85,HLOOKUP(VALUE(LEFT(D59,1)),$K$107:$P$108,2,FALSE), IF(E59=$J$113,HLOOKUP(VALUE(LEFT(D59,1)),$K$134:$P$135,2,FALSE), IF(E59=$J$140,HLOOKUP(VALUE(LEFT(D59,1)),$K$161:$P$162,2,FALSE), ""))))</f>
        <v xml:space="preserve"> </v>
      </c>
      <c r="N59" s="578"/>
      <c r="O59" s="578">
        <f t="shared" ref="O59:O68" si="19">IF(G59=0,0,SUM(K59:L59))</f>
        <v>0</v>
      </c>
      <c r="P59" s="579">
        <f t="shared" ref="P59:P68" si="20">O59*G59*12</f>
        <v>0</v>
      </c>
      <c r="Q59" s="314"/>
      <c r="R59" s="315">
        <f t="shared" ref="R59:R68" si="21">K59*G59*12</f>
        <v>0</v>
      </c>
      <c r="S59" s="316">
        <f t="shared" ref="S59:S68" si="22">L59*G59*12</f>
        <v>0</v>
      </c>
      <c r="T59" s="314"/>
      <c r="U59" s="340"/>
      <c r="V59" s="340"/>
    </row>
    <row r="60" spans="2:22" ht="16.5" thickBot="1" x14ac:dyDescent="0.3">
      <c r="B60" s="310" t="str">
        <f>C59</f>
        <v>Select AMI Tier</v>
      </c>
      <c r="C60" s="765"/>
      <c r="D60" s="317" t="s">
        <v>17</v>
      </c>
      <c r="E60" s="803" t="s">
        <v>127</v>
      </c>
      <c r="F60" s="318" t="s">
        <v>304</v>
      </c>
      <c r="G60" s="385"/>
      <c r="H60" s="319"/>
      <c r="I60" s="319"/>
      <c r="J60" s="391"/>
      <c r="K60" s="392"/>
      <c r="L60" s="392"/>
      <c r="M60" s="320" t="str">
        <f t="shared" si="18"/>
        <v xml:space="preserve"> </v>
      </c>
      <c r="N60" s="320"/>
      <c r="O60" s="320">
        <f t="shared" si="19"/>
        <v>0</v>
      </c>
      <c r="P60" s="580">
        <f t="shared" si="20"/>
        <v>0</v>
      </c>
      <c r="Q60" s="314"/>
      <c r="R60" s="321">
        <f t="shared" si="21"/>
        <v>0</v>
      </c>
      <c r="S60" s="322">
        <f t="shared" si="22"/>
        <v>0</v>
      </c>
      <c r="T60" s="314"/>
      <c r="U60" s="340"/>
      <c r="V60" s="340"/>
    </row>
    <row r="61" spans="2:22" ht="15.75" x14ac:dyDescent="0.25">
      <c r="B61" s="310" t="str">
        <f>C59</f>
        <v>Select AMI Tier</v>
      </c>
      <c r="C61" s="765"/>
      <c r="D61" s="323" t="s">
        <v>18</v>
      </c>
      <c r="E61" s="802" t="s">
        <v>127</v>
      </c>
      <c r="F61" s="324" t="s">
        <v>303</v>
      </c>
      <c r="G61" s="386"/>
      <c r="H61" s="389"/>
      <c r="I61" s="389"/>
      <c r="J61" s="389"/>
      <c r="K61" s="393"/>
      <c r="L61" s="393"/>
      <c r="M61" s="325" t="str">
        <f t="shared" si="18"/>
        <v xml:space="preserve"> </v>
      </c>
      <c r="N61" s="325"/>
      <c r="O61" s="325">
        <f t="shared" si="19"/>
        <v>0</v>
      </c>
      <c r="P61" s="581">
        <f t="shared" si="20"/>
        <v>0</v>
      </c>
      <c r="Q61" s="314"/>
      <c r="R61" s="326">
        <f t="shared" si="21"/>
        <v>0</v>
      </c>
      <c r="S61" s="327">
        <f t="shared" si="22"/>
        <v>0</v>
      </c>
      <c r="T61" s="314"/>
      <c r="U61" s="340"/>
      <c r="V61" s="340"/>
    </row>
    <row r="62" spans="2:22" ht="16.5" thickBot="1" x14ac:dyDescent="0.3">
      <c r="B62" s="310" t="str">
        <f>C59</f>
        <v>Select AMI Tier</v>
      </c>
      <c r="C62" s="765"/>
      <c r="D62" s="317" t="s">
        <v>18</v>
      </c>
      <c r="E62" s="803" t="s">
        <v>127</v>
      </c>
      <c r="F62" s="318" t="s">
        <v>304</v>
      </c>
      <c r="G62" s="385"/>
      <c r="H62" s="319"/>
      <c r="I62" s="319"/>
      <c r="J62" s="391"/>
      <c r="K62" s="392"/>
      <c r="L62" s="392"/>
      <c r="M62" s="320" t="str">
        <f t="shared" si="18"/>
        <v xml:space="preserve"> </v>
      </c>
      <c r="N62" s="320"/>
      <c r="O62" s="320">
        <f t="shared" si="19"/>
        <v>0</v>
      </c>
      <c r="P62" s="580">
        <f t="shared" si="20"/>
        <v>0</v>
      </c>
      <c r="Q62" s="314"/>
      <c r="R62" s="321">
        <f t="shared" si="21"/>
        <v>0</v>
      </c>
      <c r="S62" s="322">
        <f t="shared" si="22"/>
        <v>0</v>
      </c>
      <c r="T62" s="314"/>
      <c r="U62" s="340"/>
      <c r="V62" s="340"/>
    </row>
    <row r="63" spans="2:22" ht="15.75" x14ac:dyDescent="0.25">
      <c r="B63" s="310" t="str">
        <f>C59</f>
        <v>Select AMI Tier</v>
      </c>
      <c r="C63" s="765"/>
      <c r="D63" s="328" t="s">
        <v>19</v>
      </c>
      <c r="E63" s="802" t="s">
        <v>127</v>
      </c>
      <c r="F63" s="324" t="s">
        <v>303</v>
      </c>
      <c r="G63" s="386"/>
      <c r="H63" s="389"/>
      <c r="I63" s="389"/>
      <c r="J63" s="389"/>
      <c r="K63" s="393"/>
      <c r="L63" s="393"/>
      <c r="M63" s="325" t="str">
        <f t="shared" si="18"/>
        <v xml:space="preserve"> </v>
      </c>
      <c r="N63" s="325"/>
      <c r="O63" s="325">
        <f t="shared" si="19"/>
        <v>0</v>
      </c>
      <c r="P63" s="581">
        <f t="shared" si="20"/>
        <v>0</v>
      </c>
      <c r="Q63" s="314"/>
      <c r="R63" s="326">
        <f t="shared" si="21"/>
        <v>0</v>
      </c>
      <c r="S63" s="327">
        <f t="shared" si="22"/>
        <v>0</v>
      </c>
      <c r="T63" s="314"/>
      <c r="U63" s="340"/>
      <c r="V63" s="340"/>
    </row>
    <row r="64" spans="2:22" ht="16.5" thickBot="1" x14ac:dyDescent="0.3">
      <c r="B64" s="310" t="str">
        <f>C59</f>
        <v>Select AMI Tier</v>
      </c>
      <c r="C64" s="765"/>
      <c r="D64" s="329" t="s">
        <v>19</v>
      </c>
      <c r="E64" s="803" t="s">
        <v>127</v>
      </c>
      <c r="F64" s="330" t="s">
        <v>304</v>
      </c>
      <c r="G64" s="387"/>
      <c r="H64" s="331"/>
      <c r="I64" s="331"/>
      <c r="J64" s="394"/>
      <c r="K64" s="395"/>
      <c r="L64" s="395"/>
      <c r="M64" s="320" t="str">
        <f t="shared" si="18"/>
        <v xml:space="preserve"> </v>
      </c>
      <c r="N64" s="320"/>
      <c r="O64" s="320">
        <f t="shared" si="19"/>
        <v>0</v>
      </c>
      <c r="P64" s="580">
        <f t="shared" si="20"/>
        <v>0</v>
      </c>
      <c r="Q64" s="314"/>
      <c r="R64" s="321">
        <f t="shared" si="21"/>
        <v>0</v>
      </c>
      <c r="S64" s="322">
        <f t="shared" si="22"/>
        <v>0</v>
      </c>
      <c r="T64" s="314"/>
      <c r="U64" s="340"/>
      <c r="V64" s="340"/>
    </row>
    <row r="65" spans="2:22" ht="15.75" x14ac:dyDescent="0.25">
      <c r="B65" s="310" t="str">
        <f>C59</f>
        <v>Select AMI Tier</v>
      </c>
      <c r="C65" s="765"/>
      <c r="D65" s="341" t="s">
        <v>20</v>
      </c>
      <c r="E65" s="802" t="s">
        <v>127</v>
      </c>
      <c r="F65" s="312" t="s">
        <v>303</v>
      </c>
      <c r="G65" s="384"/>
      <c r="H65" s="388"/>
      <c r="I65" s="388"/>
      <c r="J65" s="388"/>
      <c r="K65" s="390"/>
      <c r="L65" s="390"/>
      <c r="M65" s="325" t="str">
        <f t="shared" si="18"/>
        <v xml:space="preserve"> </v>
      </c>
      <c r="N65" s="325"/>
      <c r="O65" s="325">
        <f t="shared" si="19"/>
        <v>0</v>
      </c>
      <c r="P65" s="581">
        <f t="shared" si="20"/>
        <v>0</v>
      </c>
      <c r="Q65" s="314"/>
      <c r="R65" s="326">
        <f t="shared" si="21"/>
        <v>0</v>
      </c>
      <c r="S65" s="327">
        <f t="shared" si="22"/>
        <v>0</v>
      </c>
      <c r="T65" s="314"/>
      <c r="U65" s="340"/>
      <c r="V65" s="340"/>
    </row>
    <row r="66" spans="2:22" ht="16.5" thickBot="1" x14ac:dyDescent="0.3">
      <c r="B66" s="310" t="str">
        <f>C59</f>
        <v>Select AMI Tier</v>
      </c>
      <c r="C66" s="765"/>
      <c r="D66" s="329" t="s">
        <v>20</v>
      </c>
      <c r="E66" s="803" t="s">
        <v>127</v>
      </c>
      <c r="F66" s="330" t="s">
        <v>304</v>
      </c>
      <c r="G66" s="387"/>
      <c r="H66" s="331"/>
      <c r="I66" s="331"/>
      <c r="J66" s="394"/>
      <c r="K66" s="395"/>
      <c r="L66" s="395"/>
      <c r="M66" s="295" t="str">
        <f t="shared" si="18"/>
        <v xml:space="preserve"> </v>
      </c>
      <c r="N66" s="295"/>
      <c r="O66" s="295">
        <f t="shared" si="19"/>
        <v>0</v>
      </c>
      <c r="P66" s="582">
        <f t="shared" si="20"/>
        <v>0</v>
      </c>
      <c r="Q66" s="314"/>
      <c r="R66" s="332">
        <f t="shared" si="21"/>
        <v>0</v>
      </c>
      <c r="S66" s="333">
        <f t="shared" si="22"/>
        <v>0</v>
      </c>
      <c r="T66" s="314"/>
      <c r="U66" s="340"/>
      <c r="V66" s="340"/>
    </row>
    <row r="67" spans="2:22" ht="15.75" x14ac:dyDescent="0.25">
      <c r="B67" s="310" t="str">
        <f>C59</f>
        <v>Select AMI Tier</v>
      </c>
      <c r="C67" s="765"/>
      <c r="D67" s="311" t="s">
        <v>21</v>
      </c>
      <c r="E67" s="802" t="s">
        <v>127</v>
      </c>
      <c r="F67" s="312" t="s">
        <v>303</v>
      </c>
      <c r="G67" s="384"/>
      <c r="H67" s="388"/>
      <c r="I67" s="388"/>
      <c r="J67" s="388"/>
      <c r="K67" s="390"/>
      <c r="L67" s="390"/>
      <c r="M67" s="313" t="str">
        <f t="shared" si="18"/>
        <v xml:space="preserve"> </v>
      </c>
      <c r="N67" s="313"/>
      <c r="O67" s="313">
        <f t="shared" si="19"/>
        <v>0</v>
      </c>
      <c r="P67" s="583">
        <f t="shared" si="20"/>
        <v>0</v>
      </c>
      <c r="Q67" s="314"/>
      <c r="R67" s="315">
        <f t="shared" si="21"/>
        <v>0</v>
      </c>
      <c r="S67" s="316">
        <f t="shared" si="22"/>
        <v>0</v>
      </c>
      <c r="T67" s="314"/>
      <c r="U67" s="340"/>
      <c r="V67" s="340"/>
    </row>
    <row r="68" spans="2:22" ht="16.5" thickBot="1" x14ac:dyDescent="0.3">
      <c r="B68" s="310" t="str">
        <f>C59</f>
        <v>Select AMI Tier</v>
      </c>
      <c r="C68" s="766"/>
      <c r="D68" s="584" t="s">
        <v>21</v>
      </c>
      <c r="E68" s="803" t="s">
        <v>127</v>
      </c>
      <c r="F68" s="585" t="s">
        <v>304</v>
      </c>
      <c r="G68" s="586"/>
      <c r="H68" s="587"/>
      <c r="I68" s="587"/>
      <c r="J68" s="588"/>
      <c r="K68" s="589"/>
      <c r="L68" s="589"/>
      <c r="M68" s="590" t="str">
        <f t="shared" si="18"/>
        <v xml:space="preserve"> </v>
      </c>
      <c r="N68" s="590"/>
      <c r="O68" s="590">
        <f t="shared" si="19"/>
        <v>0</v>
      </c>
      <c r="P68" s="591">
        <f t="shared" si="20"/>
        <v>0</v>
      </c>
      <c r="Q68" s="314"/>
      <c r="R68" s="321">
        <f t="shared" si="21"/>
        <v>0</v>
      </c>
      <c r="S68" s="322">
        <f t="shared" si="22"/>
        <v>0</v>
      </c>
      <c r="T68" s="314"/>
      <c r="U68" s="340"/>
      <c r="V68" s="340"/>
    </row>
    <row r="69" spans="2:22" ht="16.5" thickBot="1" x14ac:dyDescent="0.3">
      <c r="C69" s="303"/>
      <c r="D69" s="334"/>
      <c r="E69" s="570"/>
      <c r="F69" s="335"/>
      <c r="G69" s="336"/>
      <c r="H69" s="337"/>
      <c r="I69" s="337"/>
      <c r="J69" s="337"/>
      <c r="K69" s="337"/>
      <c r="L69" s="303"/>
      <c r="M69" s="303"/>
      <c r="N69" s="303"/>
      <c r="O69" s="338"/>
      <c r="P69" s="339"/>
      <c r="Q69" s="303"/>
      <c r="R69" s="343"/>
      <c r="S69" s="343"/>
      <c r="T69" s="314"/>
      <c r="U69" s="340"/>
      <c r="V69" s="340"/>
    </row>
    <row r="70" spans="2:22" ht="15.75" x14ac:dyDescent="0.25">
      <c r="B70" s="310" t="str">
        <f>C70</f>
        <v>Select AMI Tier</v>
      </c>
      <c r="C70" s="764" t="s">
        <v>139</v>
      </c>
      <c r="D70" s="573" t="s">
        <v>17</v>
      </c>
      <c r="E70" s="802" t="s">
        <v>127</v>
      </c>
      <c r="F70" s="574" t="s">
        <v>303</v>
      </c>
      <c r="G70" s="575"/>
      <c r="H70" s="576"/>
      <c r="I70" s="576"/>
      <c r="J70" s="576"/>
      <c r="K70" s="577"/>
      <c r="L70" s="577"/>
      <c r="M70" s="578" t="str">
        <f t="shared" ref="M70:M79" si="23">IF(G70=0," ", IF(E70=$J$85,HLOOKUP(VALUE(LEFT(D70,1)),$K$107:$P$108,2,FALSE), IF(E70=$J$113,HLOOKUP(VALUE(LEFT(D70,1)),$K$134:$P$135,2,FALSE), IF(E70=$J$140,HLOOKUP(VALUE(LEFT(D70,1)),$K$161:$P$162,2,FALSE), ""))))</f>
        <v xml:space="preserve"> </v>
      </c>
      <c r="N70" s="578"/>
      <c r="O70" s="578">
        <f t="shared" ref="O70:O79" si="24">IF(G70=0,0,SUM(K70:L70))</f>
        <v>0</v>
      </c>
      <c r="P70" s="579">
        <f t="shared" ref="P70:P79" si="25">O70*G70*12</f>
        <v>0</v>
      </c>
      <c r="Q70" s="314"/>
      <c r="R70" s="315">
        <f t="shared" ref="R70:R79" si="26">K70*G70*12</f>
        <v>0</v>
      </c>
      <c r="S70" s="316">
        <f t="shared" ref="S70:S79" si="27">L70*G70*12</f>
        <v>0</v>
      </c>
      <c r="T70" s="314"/>
      <c r="U70" s="340"/>
      <c r="V70" s="340"/>
    </row>
    <row r="71" spans="2:22" ht="16.5" thickBot="1" x14ac:dyDescent="0.3">
      <c r="B71" s="310" t="str">
        <f>C70</f>
        <v>Select AMI Tier</v>
      </c>
      <c r="C71" s="765"/>
      <c r="D71" s="317" t="s">
        <v>17</v>
      </c>
      <c r="E71" s="803" t="s">
        <v>127</v>
      </c>
      <c r="F71" s="318" t="s">
        <v>304</v>
      </c>
      <c r="G71" s="385"/>
      <c r="H71" s="319"/>
      <c r="I71" s="319"/>
      <c r="J71" s="391"/>
      <c r="K71" s="392"/>
      <c r="L71" s="392"/>
      <c r="M71" s="320" t="str">
        <f t="shared" si="23"/>
        <v xml:space="preserve"> </v>
      </c>
      <c r="N71" s="320"/>
      <c r="O71" s="320">
        <f t="shared" si="24"/>
        <v>0</v>
      </c>
      <c r="P71" s="580">
        <f t="shared" si="25"/>
        <v>0</v>
      </c>
      <c r="Q71" s="314"/>
      <c r="R71" s="321">
        <f t="shared" si="26"/>
        <v>0</v>
      </c>
      <c r="S71" s="322">
        <f t="shared" si="27"/>
        <v>0</v>
      </c>
      <c r="T71" s="314"/>
      <c r="U71" s="340"/>
      <c r="V71" s="340"/>
    </row>
    <row r="72" spans="2:22" ht="15.75" x14ac:dyDescent="0.25">
      <c r="B72" s="310" t="str">
        <f>C70</f>
        <v>Select AMI Tier</v>
      </c>
      <c r="C72" s="765"/>
      <c r="D72" s="323" t="s">
        <v>18</v>
      </c>
      <c r="E72" s="802" t="s">
        <v>127</v>
      </c>
      <c r="F72" s="324" t="s">
        <v>303</v>
      </c>
      <c r="G72" s="386"/>
      <c r="H72" s="389"/>
      <c r="I72" s="389"/>
      <c r="J72" s="389"/>
      <c r="K72" s="393"/>
      <c r="L72" s="393"/>
      <c r="M72" s="325" t="str">
        <f t="shared" si="23"/>
        <v xml:space="preserve"> </v>
      </c>
      <c r="N72" s="325"/>
      <c r="O72" s="325">
        <f t="shared" si="24"/>
        <v>0</v>
      </c>
      <c r="P72" s="581">
        <f t="shared" si="25"/>
        <v>0</v>
      </c>
      <c r="Q72" s="314"/>
      <c r="R72" s="326">
        <f t="shared" si="26"/>
        <v>0</v>
      </c>
      <c r="S72" s="327">
        <f t="shared" si="27"/>
        <v>0</v>
      </c>
      <c r="T72" s="314"/>
      <c r="U72" s="340"/>
      <c r="V72" s="340"/>
    </row>
    <row r="73" spans="2:22" ht="16.5" thickBot="1" x14ac:dyDescent="0.3">
      <c r="B73" s="310" t="str">
        <f>C70</f>
        <v>Select AMI Tier</v>
      </c>
      <c r="C73" s="765"/>
      <c r="D73" s="317" t="s">
        <v>18</v>
      </c>
      <c r="E73" s="803" t="s">
        <v>127</v>
      </c>
      <c r="F73" s="318" t="s">
        <v>304</v>
      </c>
      <c r="G73" s="385"/>
      <c r="H73" s="319"/>
      <c r="I73" s="319"/>
      <c r="J73" s="391"/>
      <c r="K73" s="392"/>
      <c r="L73" s="392"/>
      <c r="M73" s="320" t="str">
        <f t="shared" si="23"/>
        <v xml:space="preserve"> </v>
      </c>
      <c r="N73" s="320"/>
      <c r="O73" s="320">
        <f t="shared" si="24"/>
        <v>0</v>
      </c>
      <c r="P73" s="580">
        <f t="shared" si="25"/>
        <v>0</v>
      </c>
      <c r="Q73" s="314"/>
      <c r="R73" s="321">
        <f t="shared" si="26"/>
        <v>0</v>
      </c>
      <c r="S73" s="322">
        <f t="shared" si="27"/>
        <v>0</v>
      </c>
      <c r="T73" s="314"/>
      <c r="U73" s="340"/>
      <c r="V73" s="340"/>
    </row>
    <row r="74" spans="2:22" ht="15.75" x14ac:dyDescent="0.25">
      <c r="B74" s="310" t="str">
        <f>C70</f>
        <v>Select AMI Tier</v>
      </c>
      <c r="C74" s="765"/>
      <c r="D74" s="328" t="s">
        <v>19</v>
      </c>
      <c r="E74" s="802" t="s">
        <v>127</v>
      </c>
      <c r="F74" s="324" t="s">
        <v>303</v>
      </c>
      <c r="G74" s="386"/>
      <c r="H74" s="389"/>
      <c r="I74" s="389"/>
      <c r="J74" s="389"/>
      <c r="K74" s="393"/>
      <c r="L74" s="393"/>
      <c r="M74" s="325" t="str">
        <f t="shared" si="23"/>
        <v xml:space="preserve"> </v>
      </c>
      <c r="N74" s="325"/>
      <c r="O74" s="325">
        <f t="shared" si="24"/>
        <v>0</v>
      </c>
      <c r="P74" s="581">
        <f t="shared" si="25"/>
        <v>0</v>
      </c>
      <c r="Q74" s="314"/>
      <c r="R74" s="326">
        <f t="shared" si="26"/>
        <v>0</v>
      </c>
      <c r="S74" s="327">
        <f t="shared" si="27"/>
        <v>0</v>
      </c>
      <c r="T74" s="314"/>
      <c r="U74" s="340"/>
      <c r="V74" s="340"/>
    </row>
    <row r="75" spans="2:22" ht="16.5" thickBot="1" x14ac:dyDescent="0.3">
      <c r="B75" s="310" t="str">
        <f>C70</f>
        <v>Select AMI Tier</v>
      </c>
      <c r="C75" s="765"/>
      <c r="D75" s="329" t="s">
        <v>19</v>
      </c>
      <c r="E75" s="803" t="s">
        <v>127</v>
      </c>
      <c r="F75" s="330" t="s">
        <v>304</v>
      </c>
      <c r="G75" s="387"/>
      <c r="H75" s="331"/>
      <c r="I75" s="331"/>
      <c r="J75" s="394"/>
      <c r="K75" s="395"/>
      <c r="L75" s="395"/>
      <c r="M75" s="320" t="str">
        <f t="shared" si="23"/>
        <v xml:space="preserve"> </v>
      </c>
      <c r="N75" s="320"/>
      <c r="O75" s="320">
        <f t="shared" si="24"/>
        <v>0</v>
      </c>
      <c r="P75" s="580">
        <f t="shared" si="25"/>
        <v>0</v>
      </c>
      <c r="Q75" s="314"/>
      <c r="R75" s="332">
        <f t="shared" si="26"/>
        <v>0</v>
      </c>
      <c r="S75" s="322">
        <f t="shared" si="27"/>
        <v>0</v>
      </c>
      <c r="T75" s="314"/>
      <c r="U75" s="340"/>
      <c r="V75" s="340"/>
    </row>
    <row r="76" spans="2:22" ht="15.75" x14ac:dyDescent="0.25">
      <c r="B76" s="310" t="str">
        <f>C70</f>
        <v>Select AMI Tier</v>
      </c>
      <c r="C76" s="765"/>
      <c r="D76" s="341" t="s">
        <v>20</v>
      </c>
      <c r="E76" s="802" t="s">
        <v>127</v>
      </c>
      <c r="F76" s="312" t="s">
        <v>303</v>
      </c>
      <c r="G76" s="384"/>
      <c r="H76" s="388"/>
      <c r="I76" s="388"/>
      <c r="J76" s="388"/>
      <c r="K76" s="390"/>
      <c r="L76" s="390"/>
      <c r="M76" s="325" t="str">
        <f t="shared" si="23"/>
        <v xml:space="preserve"> </v>
      </c>
      <c r="N76" s="325"/>
      <c r="O76" s="325">
        <f t="shared" si="24"/>
        <v>0</v>
      </c>
      <c r="P76" s="581">
        <f t="shared" si="25"/>
        <v>0</v>
      </c>
      <c r="Q76" s="314"/>
      <c r="R76" s="315">
        <f t="shared" si="26"/>
        <v>0</v>
      </c>
      <c r="S76" s="327">
        <f t="shared" si="27"/>
        <v>0</v>
      </c>
      <c r="T76" s="314"/>
      <c r="U76" s="340"/>
      <c r="V76" s="340"/>
    </row>
    <row r="77" spans="2:22" ht="16.5" thickBot="1" x14ac:dyDescent="0.3">
      <c r="B77" s="310" t="str">
        <f>C70</f>
        <v>Select AMI Tier</v>
      </c>
      <c r="C77" s="765"/>
      <c r="D77" s="329" t="s">
        <v>20</v>
      </c>
      <c r="E77" s="803" t="s">
        <v>127</v>
      </c>
      <c r="F77" s="330" t="s">
        <v>304</v>
      </c>
      <c r="G77" s="387"/>
      <c r="H77" s="331"/>
      <c r="I77" s="331"/>
      <c r="J77" s="394"/>
      <c r="K77" s="395"/>
      <c r="L77" s="395"/>
      <c r="M77" s="295" t="str">
        <f t="shared" si="23"/>
        <v xml:space="preserve"> </v>
      </c>
      <c r="N77" s="295"/>
      <c r="O77" s="295">
        <f t="shared" si="24"/>
        <v>0</v>
      </c>
      <c r="P77" s="582">
        <f t="shared" si="25"/>
        <v>0</v>
      </c>
      <c r="Q77" s="314"/>
      <c r="R77" s="332">
        <f t="shared" si="26"/>
        <v>0</v>
      </c>
      <c r="S77" s="333">
        <f t="shared" si="27"/>
        <v>0</v>
      </c>
      <c r="T77" s="314"/>
      <c r="U77" s="340"/>
      <c r="V77" s="340"/>
    </row>
    <row r="78" spans="2:22" ht="15.75" x14ac:dyDescent="0.25">
      <c r="B78" s="310" t="str">
        <f>C70</f>
        <v>Select AMI Tier</v>
      </c>
      <c r="C78" s="765"/>
      <c r="D78" s="311" t="s">
        <v>21</v>
      </c>
      <c r="E78" s="802" t="s">
        <v>127</v>
      </c>
      <c r="F78" s="312" t="s">
        <v>303</v>
      </c>
      <c r="G78" s="384"/>
      <c r="H78" s="388"/>
      <c r="I78" s="388"/>
      <c r="J78" s="388"/>
      <c r="K78" s="390"/>
      <c r="L78" s="390"/>
      <c r="M78" s="313" t="str">
        <f t="shared" si="23"/>
        <v xml:space="preserve"> </v>
      </c>
      <c r="N78" s="313"/>
      <c r="O78" s="313">
        <f t="shared" si="24"/>
        <v>0</v>
      </c>
      <c r="P78" s="583">
        <f t="shared" si="25"/>
        <v>0</v>
      </c>
      <c r="Q78" s="314"/>
      <c r="R78" s="315">
        <f t="shared" si="26"/>
        <v>0</v>
      </c>
      <c r="S78" s="316">
        <f t="shared" si="27"/>
        <v>0</v>
      </c>
      <c r="T78" s="314"/>
      <c r="U78" s="340"/>
      <c r="V78" s="340"/>
    </row>
    <row r="79" spans="2:22" ht="16.5" thickBot="1" x14ac:dyDescent="0.3">
      <c r="B79" s="310" t="str">
        <f>C70</f>
        <v>Select AMI Tier</v>
      </c>
      <c r="C79" s="766"/>
      <c r="D79" s="584" t="s">
        <v>21</v>
      </c>
      <c r="E79" s="803" t="s">
        <v>127</v>
      </c>
      <c r="F79" s="585" t="s">
        <v>304</v>
      </c>
      <c r="G79" s="586"/>
      <c r="H79" s="587"/>
      <c r="I79" s="587"/>
      <c r="J79" s="588"/>
      <c r="K79" s="589"/>
      <c r="L79" s="589"/>
      <c r="M79" s="590" t="str">
        <f t="shared" si="23"/>
        <v xml:space="preserve"> </v>
      </c>
      <c r="N79" s="590"/>
      <c r="O79" s="590">
        <f t="shared" si="24"/>
        <v>0</v>
      </c>
      <c r="P79" s="591">
        <f t="shared" si="25"/>
        <v>0</v>
      </c>
      <c r="Q79" s="314"/>
      <c r="R79" s="321">
        <f t="shared" si="26"/>
        <v>0</v>
      </c>
      <c r="S79" s="322">
        <f t="shared" si="27"/>
        <v>0</v>
      </c>
      <c r="T79" s="314"/>
      <c r="U79" s="340"/>
      <c r="V79" s="340"/>
    </row>
    <row r="80" spans="2:22" ht="15.75" x14ac:dyDescent="0.25">
      <c r="C80" s="344"/>
      <c r="D80" s="310"/>
      <c r="E80" s="345"/>
      <c r="F80" s="346"/>
      <c r="G80" s="346"/>
      <c r="H80" s="346"/>
      <c r="I80" s="346"/>
      <c r="J80" s="346"/>
      <c r="K80" s="346"/>
      <c r="L80" s="344"/>
      <c r="M80" s="347"/>
      <c r="N80" s="347"/>
      <c r="O80" s="347"/>
      <c r="P80" s="344"/>
      <c r="Q80" s="344"/>
      <c r="T80" s="314"/>
      <c r="U80" s="340"/>
      <c r="V80" s="340"/>
    </row>
    <row r="81" spans="1:21" ht="18.75" x14ac:dyDescent="0.3">
      <c r="A81" s="10"/>
      <c r="B81" s="10"/>
      <c r="C81" s="291" t="s">
        <v>317</v>
      </c>
      <c r="D81" s="10"/>
      <c r="I81" s="348" t="s">
        <v>395</v>
      </c>
      <c r="J81" s="349"/>
      <c r="K81" s="350"/>
      <c r="M81" s="351"/>
      <c r="N81" s="352"/>
      <c r="O81" s="353"/>
    </row>
    <row r="82" spans="1:21" x14ac:dyDescent="0.25">
      <c r="J82" s="354"/>
      <c r="K82" s="354"/>
    </row>
    <row r="83" spans="1:21" x14ac:dyDescent="0.25">
      <c r="D83" s="356" t="s">
        <v>399</v>
      </c>
      <c r="E83" s="554" t="s">
        <v>402</v>
      </c>
      <c r="I83" s="356" t="s">
        <v>276</v>
      </c>
      <c r="J83" s="357" t="s">
        <v>277</v>
      </c>
      <c r="K83" s="358"/>
      <c r="M83" s="356"/>
      <c r="N83" s="359"/>
      <c r="O83" s="360"/>
    </row>
    <row r="84" spans="1:21" x14ac:dyDescent="0.25">
      <c r="D84" s="362" t="s">
        <v>401</v>
      </c>
      <c r="E84" s="800">
        <v>2026</v>
      </c>
      <c r="I84" s="356" t="s">
        <v>143</v>
      </c>
      <c r="J84" s="358" t="s">
        <v>142</v>
      </c>
      <c r="K84" s="358"/>
      <c r="M84" s="356"/>
      <c r="N84" s="360"/>
      <c r="O84" s="360"/>
    </row>
    <row r="85" spans="1:21" x14ac:dyDescent="0.25">
      <c r="C85" s="768" t="s">
        <v>400</v>
      </c>
      <c r="D85" s="768"/>
      <c r="E85" s="801">
        <v>122700</v>
      </c>
      <c r="F85" t="s">
        <v>200</v>
      </c>
      <c r="I85" s="356" t="s">
        <v>145</v>
      </c>
      <c r="J85" s="364" t="s">
        <v>144</v>
      </c>
      <c r="K85" s="364"/>
      <c r="M85" s="356"/>
      <c r="N85" s="360"/>
      <c r="O85" s="360"/>
    </row>
    <row r="86" spans="1:21" x14ac:dyDescent="0.25">
      <c r="C86" s="355"/>
      <c r="D86" s="362" t="s">
        <v>167</v>
      </c>
      <c r="E86" s="361" t="s">
        <v>175</v>
      </c>
      <c r="I86" s="356" t="s">
        <v>146</v>
      </c>
      <c r="J86" s="365">
        <v>45200</v>
      </c>
      <c r="K86" s="366"/>
      <c r="M86" s="356"/>
      <c r="N86" s="367"/>
      <c r="O86" s="367"/>
    </row>
    <row r="87" spans="1:21" x14ac:dyDescent="0.25">
      <c r="C87" s="768" t="s">
        <v>141</v>
      </c>
      <c r="D87" s="768"/>
      <c r="E87" s="363">
        <v>0.3</v>
      </c>
      <c r="H87" s="369"/>
      <c r="I87" s="369"/>
      <c r="J87" s="369"/>
      <c r="K87" s="369"/>
    </row>
    <row r="88" spans="1:21" x14ac:dyDescent="0.25">
      <c r="H88" s="369"/>
      <c r="I88" s="369"/>
      <c r="J88" s="369"/>
      <c r="K88" s="369"/>
      <c r="Q88" s="368"/>
      <c r="R88" s="368"/>
      <c r="S88" s="368"/>
      <c r="T88" s="368"/>
      <c r="U88" s="368"/>
    </row>
    <row r="89" spans="1:21" ht="30" customHeight="1" x14ac:dyDescent="0.25">
      <c r="C89" s="368"/>
      <c r="D89" s="369" t="s">
        <v>232</v>
      </c>
      <c r="E89" s="369" t="s">
        <v>233</v>
      </c>
      <c r="F89" s="369" t="s">
        <v>405</v>
      </c>
      <c r="G89" s="369"/>
      <c r="H89" s="375"/>
      <c r="I89" s="370"/>
      <c r="J89" s="370"/>
      <c r="K89" s="368" t="s">
        <v>17</v>
      </c>
      <c r="L89" s="368" t="s">
        <v>18</v>
      </c>
      <c r="M89" s="368" t="s">
        <v>19</v>
      </c>
      <c r="N89" s="368" t="s">
        <v>20</v>
      </c>
      <c r="O89" s="368" t="s">
        <v>147</v>
      </c>
      <c r="P89" s="368" t="s">
        <v>140</v>
      </c>
      <c r="Q89" s="380"/>
      <c r="R89" s="380"/>
      <c r="S89" s="380"/>
      <c r="T89" s="380"/>
      <c r="U89" s="380"/>
    </row>
    <row r="90" spans="1:21" x14ac:dyDescent="0.25">
      <c r="C90" s="396">
        <v>0</v>
      </c>
      <c r="D90" s="370"/>
      <c r="E90" s="369"/>
      <c r="F90" s="369"/>
      <c r="G90" s="369"/>
      <c r="H90" s="375"/>
      <c r="I90" s="376" t="s">
        <v>155</v>
      </c>
      <c r="J90" s="377" t="s">
        <v>154</v>
      </c>
      <c r="K90" s="378">
        <v>-31</v>
      </c>
      <c r="L90" s="378">
        <v>-35</v>
      </c>
      <c r="M90" s="378">
        <v>-41</v>
      </c>
      <c r="N90" s="378">
        <v>-46</v>
      </c>
      <c r="O90" s="378">
        <v>-52</v>
      </c>
      <c r="P90" s="379">
        <v>-57</v>
      </c>
      <c r="Q90" s="380"/>
      <c r="R90" s="380"/>
      <c r="S90" s="380"/>
      <c r="T90" s="380"/>
      <c r="U90" s="380"/>
    </row>
    <row r="91" spans="1:21" x14ac:dyDescent="0.25">
      <c r="C91" s="371" t="s">
        <v>17</v>
      </c>
      <c r="D91" s="372">
        <v>0.7</v>
      </c>
      <c r="E91" s="373">
        <f>$E$85*$C$90*D91</f>
        <v>0</v>
      </c>
      <c r="F91" s="374">
        <f t="shared" ref="F91:F96" si="28">E91*$E$87/12</f>
        <v>0</v>
      </c>
      <c r="G91" s="563"/>
      <c r="H91" s="375"/>
      <c r="I91" s="376" t="s">
        <v>155</v>
      </c>
      <c r="J91" s="377" t="s">
        <v>156</v>
      </c>
      <c r="K91" s="378">
        <v>-26</v>
      </c>
      <c r="L91" s="378">
        <v>-30</v>
      </c>
      <c r="M91" s="378">
        <v>-40</v>
      </c>
      <c r="N91" s="378">
        <v>-50</v>
      </c>
      <c r="O91" s="378">
        <v>-60</v>
      </c>
      <c r="P91" s="379">
        <v>-70</v>
      </c>
      <c r="Q91" s="380"/>
      <c r="R91" s="380"/>
      <c r="S91" s="380"/>
      <c r="T91" s="380"/>
      <c r="U91" s="380"/>
    </row>
    <row r="92" spans="1:21" x14ac:dyDescent="0.25">
      <c r="C92" s="371" t="s">
        <v>18</v>
      </c>
      <c r="D92" s="372">
        <v>0.75</v>
      </c>
      <c r="E92" s="373">
        <f t="shared" ref="E92:E96" si="29">$E$85*$C$90*D92</f>
        <v>0</v>
      </c>
      <c r="F92" s="374">
        <f t="shared" si="28"/>
        <v>0</v>
      </c>
      <c r="G92" s="563"/>
      <c r="H92" s="375"/>
      <c r="I92" s="376" t="s">
        <v>158</v>
      </c>
      <c r="J92" s="377" t="s">
        <v>157</v>
      </c>
      <c r="K92" s="378">
        <v>-23</v>
      </c>
      <c r="L92" s="378">
        <v>-27</v>
      </c>
      <c r="M92" s="378">
        <v>-32</v>
      </c>
      <c r="N92" s="378">
        <v>-35</v>
      </c>
      <c r="O92" s="378">
        <v>-39</v>
      </c>
      <c r="P92" s="379">
        <v>-43</v>
      </c>
      <c r="Q92" s="380"/>
      <c r="R92" s="380"/>
      <c r="S92" s="380"/>
      <c r="T92" s="380"/>
      <c r="U92" s="380"/>
    </row>
    <row r="93" spans="1:21" x14ac:dyDescent="0.25">
      <c r="C93" s="371" t="s">
        <v>19</v>
      </c>
      <c r="D93" s="372">
        <v>0.9</v>
      </c>
      <c r="E93" s="373">
        <f>$E$85*$C$90*D93</f>
        <v>0</v>
      </c>
      <c r="F93" s="374">
        <f t="shared" si="28"/>
        <v>0</v>
      </c>
      <c r="G93" s="563"/>
      <c r="H93" s="375"/>
      <c r="I93" s="376" t="s">
        <v>159</v>
      </c>
      <c r="J93" s="377" t="s">
        <v>154</v>
      </c>
      <c r="K93" s="378">
        <v>-5</v>
      </c>
      <c r="L93" s="378">
        <v>-5</v>
      </c>
      <c r="M93" s="378">
        <v>-8</v>
      </c>
      <c r="N93" s="378">
        <v>-9</v>
      </c>
      <c r="O93" s="378">
        <v>-12</v>
      </c>
      <c r="P93" s="379">
        <v>-14</v>
      </c>
      <c r="Q93" s="380"/>
      <c r="R93" s="380"/>
      <c r="S93" s="380"/>
      <c r="T93" s="380"/>
      <c r="U93" s="380"/>
    </row>
    <row r="94" spans="1:21" x14ac:dyDescent="0.25">
      <c r="C94" s="371" t="s">
        <v>20</v>
      </c>
      <c r="D94" s="372">
        <v>1.04</v>
      </c>
      <c r="E94" s="373">
        <f t="shared" si="29"/>
        <v>0</v>
      </c>
      <c r="F94" s="374">
        <f t="shared" si="28"/>
        <v>0</v>
      </c>
      <c r="G94" s="563"/>
      <c r="H94" s="375"/>
      <c r="I94" s="376" t="s">
        <v>160</v>
      </c>
      <c r="J94" s="377" t="s">
        <v>156</v>
      </c>
      <c r="K94" s="378">
        <v>-8</v>
      </c>
      <c r="L94" s="378">
        <v>-9</v>
      </c>
      <c r="M94" s="378">
        <v>-13</v>
      </c>
      <c r="N94" s="378">
        <v>-17</v>
      </c>
      <c r="O94" s="378">
        <v>-22</v>
      </c>
      <c r="P94" s="379">
        <v>-26</v>
      </c>
      <c r="Q94" s="380"/>
      <c r="R94" s="380"/>
      <c r="S94" s="380"/>
      <c r="T94" s="380"/>
      <c r="U94" s="380"/>
    </row>
    <row r="95" spans="1:21" x14ac:dyDescent="0.25">
      <c r="C95" s="371" t="s">
        <v>147</v>
      </c>
      <c r="D95" s="372">
        <v>1.1599999999999999</v>
      </c>
      <c r="E95" s="373">
        <f t="shared" si="29"/>
        <v>0</v>
      </c>
      <c r="F95" s="374">
        <f t="shared" si="28"/>
        <v>0</v>
      </c>
      <c r="G95" s="563"/>
      <c r="I95" s="376" t="s">
        <v>162</v>
      </c>
      <c r="J95" s="377" t="s">
        <v>161</v>
      </c>
      <c r="K95" s="378">
        <v>-29</v>
      </c>
      <c r="L95" s="378">
        <v>-35</v>
      </c>
      <c r="M95" s="378">
        <v>-48</v>
      </c>
      <c r="N95" s="378">
        <v>-62</v>
      </c>
      <c r="O95" s="378">
        <v>-75</v>
      </c>
      <c r="P95" s="379">
        <v>-89</v>
      </c>
      <c r="Q95" s="380"/>
      <c r="R95" s="380"/>
      <c r="S95" s="380"/>
      <c r="T95" s="380"/>
      <c r="U95" s="380"/>
    </row>
    <row r="96" spans="1:21" x14ac:dyDescent="0.25">
      <c r="C96" s="371" t="s">
        <v>140</v>
      </c>
      <c r="D96" s="372">
        <v>1.28</v>
      </c>
      <c r="E96" s="373">
        <f t="shared" si="29"/>
        <v>0</v>
      </c>
      <c r="F96" s="374">
        <f t="shared" si="28"/>
        <v>0</v>
      </c>
      <c r="G96" s="563"/>
      <c r="I96" s="376" t="s">
        <v>162</v>
      </c>
      <c r="J96" s="377" t="s">
        <v>163</v>
      </c>
      <c r="K96" s="378">
        <v>-11</v>
      </c>
      <c r="L96" s="378">
        <v>-13</v>
      </c>
      <c r="M96" s="378">
        <v>-18</v>
      </c>
      <c r="N96" s="378">
        <v>-23</v>
      </c>
      <c r="O96" s="378">
        <v>-28</v>
      </c>
      <c r="P96" s="379">
        <v>-33</v>
      </c>
      <c r="Q96" s="380"/>
      <c r="R96" s="380"/>
      <c r="S96" s="380"/>
      <c r="T96" s="380"/>
      <c r="U96" s="380"/>
    </row>
    <row r="97" spans="3:21" x14ac:dyDescent="0.25">
      <c r="H97" s="375"/>
      <c r="I97" s="376" t="s">
        <v>164</v>
      </c>
      <c r="J97" s="377" t="s">
        <v>154</v>
      </c>
      <c r="K97" s="378">
        <v>-9</v>
      </c>
      <c r="L97" s="378">
        <v>-12</v>
      </c>
      <c r="M97" s="378">
        <v>-17</v>
      </c>
      <c r="N97" s="378">
        <v>-21</v>
      </c>
      <c r="O97" s="378">
        <v>-27</v>
      </c>
      <c r="P97" s="379">
        <v>-32</v>
      </c>
      <c r="Q97" s="380"/>
      <c r="R97" s="380"/>
      <c r="S97" s="380"/>
      <c r="T97" s="380"/>
      <c r="U97" s="380"/>
    </row>
    <row r="98" spans="3:21" x14ac:dyDescent="0.25">
      <c r="C98" s="396">
        <v>0</v>
      </c>
      <c r="D98" s="370"/>
      <c r="E98" s="369"/>
      <c r="H98" s="375"/>
      <c r="I98" s="376" t="s">
        <v>164</v>
      </c>
      <c r="J98" s="377" t="s">
        <v>156</v>
      </c>
      <c r="K98" s="378">
        <v>-19</v>
      </c>
      <c r="L98" s="378">
        <v>-23</v>
      </c>
      <c r="M98" s="378">
        <v>-29</v>
      </c>
      <c r="N98" s="378">
        <v>-35</v>
      </c>
      <c r="O98" s="378">
        <v>-41</v>
      </c>
      <c r="P98" s="379">
        <v>-48</v>
      </c>
      <c r="Q98" s="380"/>
      <c r="R98" s="380"/>
      <c r="S98" s="380"/>
      <c r="T98" s="380"/>
      <c r="U98" s="380"/>
    </row>
    <row r="99" spans="3:21" x14ac:dyDescent="0.25">
      <c r="C99" s="371" t="s">
        <v>17</v>
      </c>
      <c r="D99" s="372">
        <v>0.7</v>
      </c>
      <c r="E99" s="373">
        <f t="shared" ref="E99:E104" si="30">$E$85*$C$98*D99</f>
        <v>0</v>
      </c>
      <c r="F99" s="374">
        <f t="shared" ref="F99:F104" si="31">E99*$E$87/12</f>
        <v>0</v>
      </c>
      <c r="G99" s="563"/>
      <c r="H99" s="375"/>
      <c r="I99" s="376" t="s">
        <v>166</v>
      </c>
      <c r="J99" s="377" t="s">
        <v>165</v>
      </c>
      <c r="K99" s="378">
        <v>-25</v>
      </c>
      <c r="L99" s="378">
        <v>-29</v>
      </c>
      <c r="M99" s="378">
        <v>-38</v>
      </c>
      <c r="N99" s="378">
        <v>-50</v>
      </c>
      <c r="O99" s="378">
        <v>-63</v>
      </c>
      <c r="P99" s="379">
        <v>-75</v>
      </c>
      <c r="Q99" s="380"/>
      <c r="R99" s="380"/>
      <c r="S99" s="380"/>
      <c r="T99" s="380"/>
      <c r="U99" s="380"/>
    </row>
    <row r="100" spans="3:21" x14ac:dyDescent="0.25">
      <c r="C100" s="371" t="s">
        <v>18</v>
      </c>
      <c r="D100" s="372">
        <v>0.75</v>
      </c>
      <c r="E100" s="373">
        <f t="shared" si="30"/>
        <v>0</v>
      </c>
      <c r="F100" s="374">
        <f t="shared" si="31"/>
        <v>0</v>
      </c>
      <c r="G100" s="563"/>
      <c r="H100" s="375"/>
      <c r="I100" s="376" t="s">
        <v>148</v>
      </c>
      <c r="J100" s="381"/>
      <c r="K100" s="378">
        <v>-29</v>
      </c>
      <c r="L100" s="378">
        <v>-30</v>
      </c>
      <c r="M100" s="378">
        <v>-40</v>
      </c>
      <c r="N100" s="378">
        <v>-50</v>
      </c>
      <c r="O100" s="378">
        <v>-60</v>
      </c>
      <c r="P100" s="379">
        <v>-70</v>
      </c>
      <c r="Q100" s="380"/>
      <c r="R100" s="380"/>
      <c r="S100" s="380"/>
      <c r="T100" s="380"/>
      <c r="U100" s="380"/>
    </row>
    <row r="101" spans="3:21" x14ac:dyDescent="0.25">
      <c r="C101" s="371" t="s">
        <v>19</v>
      </c>
      <c r="D101" s="372">
        <v>0.9</v>
      </c>
      <c r="E101" s="373">
        <f t="shared" si="30"/>
        <v>0</v>
      </c>
      <c r="F101" s="374">
        <f t="shared" si="31"/>
        <v>0</v>
      </c>
      <c r="G101" s="563"/>
      <c r="H101" s="375"/>
      <c r="I101" s="376" t="s">
        <v>149</v>
      </c>
      <c r="J101" s="381"/>
      <c r="K101" s="378">
        <v>-43</v>
      </c>
      <c r="L101" s="378">
        <v>-44</v>
      </c>
      <c r="M101" s="378">
        <v>-51</v>
      </c>
      <c r="N101" s="378">
        <v>-58</v>
      </c>
      <c r="O101" s="378">
        <v>-65</v>
      </c>
      <c r="P101" s="379">
        <v>-73</v>
      </c>
      <c r="Q101" s="380"/>
      <c r="R101" s="380"/>
      <c r="S101" s="380"/>
      <c r="T101" s="380"/>
      <c r="U101" s="380"/>
    </row>
    <row r="102" spans="3:21" x14ac:dyDescent="0.25">
      <c r="C102" s="371" t="s">
        <v>20</v>
      </c>
      <c r="D102" s="372">
        <v>1.04</v>
      </c>
      <c r="E102" s="373">
        <f t="shared" si="30"/>
        <v>0</v>
      </c>
      <c r="F102" s="374">
        <f t="shared" si="31"/>
        <v>0</v>
      </c>
      <c r="G102" s="563"/>
      <c r="H102" s="375"/>
      <c r="I102" s="376" t="s">
        <v>150</v>
      </c>
      <c r="J102" s="381"/>
      <c r="K102" s="378">
        <v>-11</v>
      </c>
      <c r="L102" s="378">
        <v>-11</v>
      </c>
      <c r="M102" s="378">
        <v>-11</v>
      </c>
      <c r="N102" s="378">
        <v>-11</v>
      </c>
      <c r="O102" s="378">
        <v>-11</v>
      </c>
      <c r="P102" s="379">
        <v>-11</v>
      </c>
      <c r="Q102" s="380"/>
      <c r="R102" s="380"/>
      <c r="S102" s="380"/>
      <c r="T102" s="380"/>
      <c r="U102" s="380"/>
    </row>
    <row r="103" spans="3:21" x14ac:dyDescent="0.25">
      <c r="C103" s="371" t="s">
        <v>147</v>
      </c>
      <c r="D103" s="372">
        <v>1.1599999999999999</v>
      </c>
      <c r="E103" s="373">
        <f t="shared" si="30"/>
        <v>0</v>
      </c>
      <c r="F103" s="374">
        <f t="shared" si="31"/>
        <v>0</v>
      </c>
      <c r="G103" s="563"/>
      <c r="I103" s="376" t="s">
        <v>151</v>
      </c>
      <c r="J103" s="381"/>
      <c r="K103" s="378">
        <v>-12</v>
      </c>
      <c r="L103" s="378">
        <v>-12</v>
      </c>
      <c r="M103" s="378">
        <v>-12</v>
      </c>
      <c r="N103" s="378">
        <v>-12</v>
      </c>
      <c r="O103" s="378">
        <v>-12</v>
      </c>
      <c r="P103" s="379">
        <v>-12</v>
      </c>
      <c r="Q103" s="380"/>
      <c r="R103" s="380"/>
      <c r="S103" s="380"/>
      <c r="T103" s="380"/>
      <c r="U103" s="380"/>
    </row>
    <row r="104" spans="3:21" x14ac:dyDescent="0.25">
      <c r="C104" s="371" t="s">
        <v>140</v>
      </c>
      <c r="D104" s="372">
        <v>1.28</v>
      </c>
      <c r="E104" s="373">
        <f t="shared" si="30"/>
        <v>0</v>
      </c>
      <c r="F104" s="374">
        <f t="shared" si="31"/>
        <v>0</v>
      </c>
      <c r="G104" s="563"/>
      <c r="I104" s="376" t="s">
        <v>152</v>
      </c>
      <c r="J104" s="381"/>
      <c r="K104" s="378">
        <v>-11</v>
      </c>
      <c r="L104" s="378">
        <v>-11</v>
      </c>
      <c r="M104" s="378">
        <v>-11</v>
      </c>
      <c r="N104" s="378">
        <v>-11</v>
      </c>
      <c r="O104" s="378">
        <v>-11</v>
      </c>
      <c r="P104" s="379">
        <v>-11</v>
      </c>
      <c r="Q104" s="380"/>
      <c r="R104" s="380"/>
      <c r="S104" s="380"/>
      <c r="T104" s="380"/>
      <c r="U104" s="380"/>
    </row>
    <row r="105" spans="3:21" x14ac:dyDescent="0.25">
      <c r="H105" s="375"/>
      <c r="I105" s="376" t="s">
        <v>153</v>
      </c>
      <c r="J105" s="381"/>
      <c r="K105" s="378">
        <v>-16</v>
      </c>
      <c r="L105" s="378">
        <v>-16</v>
      </c>
      <c r="M105" s="378">
        <v>-16</v>
      </c>
      <c r="N105" s="378">
        <v>-16</v>
      </c>
      <c r="O105" s="378">
        <v>-16</v>
      </c>
      <c r="P105" s="379">
        <v>-16</v>
      </c>
    </row>
    <row r="106" spans="3:21" x14ac:dyDescent="0.25">
      <c r="C106" s="396">
        <v>0</v>
      </c>
      <c r="D106" s="362"/>
      <c r="E106" s="369"/>
      <c r="H106" s="375"/>
      <c r="J106" s="354"/>
      <c r="K106" s="354"/>
      <c r="N106"/>
      <c r="O106"/>
      <c r="Q106" s="368"/>
      <c r="R106" s="368"/>
      <c r="S106" s="368"/>
      <c r="T106" s="368"/>
      <c r="U106" s="368"/>
    </row>
    <row r="107" spans="3:21" x14ac:dyDescent="0.25">
      <c r="C107" s="371" t="s">
        <v>17</v>
      </c>
      <c r="D107" s="372">
        <v>0.7</v>
      </c>
      <c r="E107" s="373">
        <f t="shared" ref="E107:E112" si="32">$E$85*$C$106*D107</f>
        <v>0</v>
      </c>
      <c r="F107" s="374">
        <f t="shared" ref="F107:F112" si="33">E107*$E$87/12</f>
        <v>0</v>
      </c>
      <c r="G107" s="563"/>
      <c r="H107" s="375"/>
      <c r="I107" s="382"/>
      <c r="J107" s="555" t="s">
        <v>404</v>
      </c>
      <c r="K107" s="368">
        <v>0</v>
      </c>
      <c r="L107" s="368">
        <v>1</v>
      </c>
      <c r="M107" s="368">
        <v>2</v>
      </c>
      <c r="N107" s="368">
        <v>3</v>
      </c>
      <c r="O107" s="368">
        <v>4</v>
      </c>
      <c r="P107" s="368">
        <v>5</v>
      </c>
      <c r="U107" s="383"/>
    </row>
    <row r="108" spans="3:21" x14ac:dyDescent="0.25">
      <c r="C108" s="371" t="s">
        <v>18</v>
      </c>
      <c r="D108" s="372">
        <v>0.75</v>
      </c>
      <c r="E108" s="373">
        <f t="shared" si="32"/>
        <v>0</v>
      </c>
      <c r="F108" s="374">
        <f t="shared" si="33"/>
        <v>0</v>
      </c>
      <c r="G108" s="563"/>
      <c r="H108" s="375"/>
      <c r="J108" s="1" t="s">
        <v>183</v>
      </c>
      <c r="K108" s="397">
        <v>0</v>
      </c>
      <c r="L108" s="397">
        <v>0</v>
      </c>
      <c r="M108" s="397">
        <v>0</v>
      </c>
      <c r="N108" s="397">
        <v>0</v>
      </c>
      <c r="O108" s="397">
        <v>0</v>
      </c>
      <c r="P108" s="397">
        <v>0</v>
      </c>
    </row>
    <row r="109" spans="3:21" x14ac:dyDescent="0.25">
      <c r="C109" s="371" t="s">
        <v>19</v>
      </c>
      <c r="D109" s="372">
        <v>0.9</v>
      </c>
      <c r="E109" s="373">
        <f t="shared" si="32"/>
        <v>0</v>
      </c>
      <c r="F109" s="374">
        <f t="shared" si="33"/>
        <v>0</v>
      </c>
      <c r="G109" s="563"/>
      <c r="H109" s="375"/>
      <c r="I109" s="375"/>
      <c r="J109" s="42"/>
    </row>
    <row r="110" spans="3:21" x14ac:dyDescent="0.25">
      <c r="C110" s="371" t="s">
        <v>20</v>
      </c>
      <c r="D110" s="372">
        <v>1.04</v>
      </c>
      <c r="E110" s="373">
        <f t="shared" si="32"/>
        <v>0</v>
      </c>
      <c r="F110" s="374">
        <f t="shared" si="33"/>
        <v>0</v>
      </c>
      <c r="G110" s="563"/>
      <c r="H110" s="375"/>
      <c r="J110" s="354"/>
      <c r="K110" s="354"/>
    </row>
    <row r="111" spans="3:21" x14ac:dyDescent="0.25">
      <c r="C111" s="371" t="s">
        <v>147</v>
      </c>
      <c r="D111" s="372">
        <v>1.1599999999999999</v>
      </c>
      <c r="E111" s="373">
        <f t="shared" si="32"/>
        <v>0</v>
      </c>
      <c r="F111" s="374">
        <f t="shared" si="33"/>
        <v>0</v>
      </c>
      <c r="G111" s="563"/>
      <c r="I111" s="356" t="s">
        <v>276</v>
      </c>
      <c r="J111" s="357" t="s">
        <v>277</v>
      </c>
      <c r="K111" s="358"/>
      <c r="M111" s="356"/>
      <c r="N111" s="359"/>
      <c r="O111" s="360"/>
    </row>
    <row r="112" spans="3:21" x14ac:dyDescent="0.25">
      <c r="C112" s="371" t="s">
        <v>140</v>
      </c>
      <c r="D112" s="372">
        <v>1.28</v>
      </c>
      <c r="E112" s="373">
        <f t="shared" si="32"/>
        <v>0</v>
      </c>
      <c r="F112" s="374">
        <f t="shared" si="33"/>
        <v>0</v>
      </c>
      <c r="G112" s="563"/>
      <c r="I112" s="356" t="s">
        <v>143</v>
      </c>
      <c r="J112" s="358" t="s">
        <v>142</v>
      </c>
      <c r="K112" s="358"/>
      <c r="M112" s="356"/>
      <c r="N112" s="360"/>
      <c r="O112" s="360"/>
    </row>
    <row r="113" spans="3:16" x14ac:dyDescent="0.25">
      <c r="H113" s="375"/>
      <c r="I113" s="356" t="s">
        <v>145</v>
      </c>
      <c r="J113" s="364" t="s">
        <v>396</v>
      </c>
      <c r="K113" s="364"/>
      <c r="M113" s="356"/>
      <c r="N113" s="360"/>
      <c r="O113" s="360"/>
    </row>
    <row r="114" spans="3:16" x14ac:dyDescent="0.25">
      <c r="C114" s="396">
        <v>0</v>
      </c>
      <c r="D114" s="362"/>
      <c r="E114" s="369"/>
      <c r="H114" s="375"/>
      <c r="I114" s="356" t="s">
        <v>146</v>
      </c>
      <c r="J114" s="365">
        <v>45200</v>
      </c>
      <c r="K114" s="366"/>
      <c r="M114" s="356"/>
      <c r="N114" s="367"/>
      <c r="O114" s="367"/>
    </row>
    <row r="115" spans="3:16" x14ac:dyDescent="0.25">
      <c r="C115" s="371" t="s">
        <v>17</v>
      </c>
      <c r="D115" s="372">
        <v>0.7</v>
      </c>
      <c r="E115" s="373">
        <f t="shared" ref="E115:E120" si="34">$E$85*$C$114*D115</f>
        <v>0</v>
      </c>
      <c r="F115" s="374">
        <f t="shared" ref="F115:F120" si="35">E115*$E$87/12</f>
        <v>0</v>
      </c>
      <c r="G115" s="563"/>
      <c r="H115" s="375"/>
      <c r="I115" s="369"/>
      <c r="J115" s="369"/>
      <c r="K115" s="369"/>
    </row>
    <row r="116" spans="3:16" x14ac:dyDescent="0.25">
      <c r="C116" s="371" t="s">
        <v>18</v>
      </c>
      <c r="D116" s="372">
        <v>0.75</v>
      </c>
      <c r="E116" s="373">
        <f t="shared" si="34"/>
        <v>0</v>
      </c>
      <c r="F116" s="374">
        <f t="shared" si="35"/>
        <v>0</v>
      </c>
      <c r="G116" s="563"/>
      <c r="H116" s="375"/>
      <c r="I116" s="370"/>
      <c r="J116" s="370"/>
      <c r="K116" s="368" t="s">
        <v>17</v>
      </c>
      <c r="L116" s="368" t="s">
        <v>18</v>
      </c>
      <c r="M116" s="368" t="s">
        <v>19</v>
      </c>
      <c r="N116" s="368" t="s">
        <v>20</v>
      </c>
      <c r="O116" s="368" t="s">
        <v>147</v>
      </c>
      <c r="P116" s="368" t="s">
        <v>140</v>
      </c>
    </row>
    <row r="117" spans="3:16" x14ac:dyDescent="0.25">
      <c r="C117" s="371" t="s">
        <v>19</v>
      </c>
      <c r="D117" s="372">
        <v>0.9</v>
      </c>
      <c r="E117" s="373">
        <f t="shared" si="34"/>
        <v>0</v>
      </c>
      <c r="F117" s="374">
        <f t="shared" si="35"/>
        <v>0</v>
      </c>
      <c r="G117" s="563"/>
      <c r="H117" s="375"/>
      <c r="I117" s="376" t="s">
        <v>155</v>
      </c>
      <c r="J117" s="377" t="s">
        <v>154</v>
      </c>
      <c r="K117" s="378">
        <v>-40</v>
      </c>
      <c r="L117" s="378">
        <v>-46</v>
      </c>
      <c r="M117" s="378">
        <v>-52</v>
      </c>
      <c r="N117" s="378">
        <v>-58</v>
      </c>
      <c r="O117" s="378">
        <v>-64</v>
      </c>
      <c r="P117" s="379">
        <v>-72</v>
      </c>
    </row>
    <row r="118" spans="3:16" x14ac:dyDescent="0.25">
      <c r="C118" s="371" t="s">
        <v>20</v>
      </c>
      <c r="D118" s="372">
        <v>1.04</v>
      </c>
      <c r="E118" s="373">
        <f t="shared" si="34"/>
        <v>0</v>
      </c>
      <c r="F118" s="374">
        <f t="shared" si="35"/>
        <v>0</v>
      </c>
      <c r="G118" s="563"/>
      <c r="H118" s="375"/>
      <c r="I118" s="376" t="s">
        <v>155</v>
      </c>
      <c r="J118" s="377" t="s">
        <v>156</v>
      </c>
      <c r="K118" s="378">
        <v>-37</v>
      </c>
      <c r="L118" s="378">
        <v>-44</v>
      </c>
      <c r="M118" s="378">
        <v>-56</v>
      </c>
      <c r="N118" s="378">
        <v>-68</v>
      </c>
      <c r="O118" s="378">
        <v>-80</v>
      </c>
      <c r="P118" s="379">
        <v>-92</v>
      </c>
    </row>
    <row r="119" spans="3:16" x14ac:dyDescent="0.25">
      <c r="C119" s="371" t="s">
        <v>147</v>
      </c>
      <c r="D119" s="372">
        <v>1.1599999999999999</v>
      </c>
      <c r="E119" s="373">
        <f t="shared" si="34"/>
        <v>0</v>
      </c>
      <c r="F119" s="374">
        <f t="shared" si="35"/>
        <v>0</v>
      </c>
      <c r="G119" s="563"/>
      <c r="I119" s="376" t="s">
        <v>158</v>
      </c>
      <c r="J119" s="377" t="s">
        <v>403</v>
      </c>
      <c r="K119" s="378">
        <v>-92</v>
      </c>
      <c r="L119" s="378">
        <v>-108</v>
      </c>
      <c r="M119" s="378">
        <v>-121</v>
      </c>
      <c r="N119" s="378">
        <v>-138</v>
      </c>
      <c r="O119" s="378">
        <v>-150</v>
      </c>
      <c r="P119" s="379">
        <v>-167</v>
      </c>
    </row>
    <row r="120" spans="3:16" x14ac:dyDescent="0.25">
      <c r="C120" s="371" t="s">
        <v>140</v>
      </c>
      <c r="D120" s="372">
        <v>1.28</v>
      </c>
      <c r="E120" s="373">
        <f t="shared" si="34"/>
        <v>0</v>
      </c>
      <c r="F120" s="374">
        <f t="shared" si="35"/>
        <v>0</v>
      </c>
      <c r="G120" s="563"/>
      <c r="I120" s="376" t="s">
        <v>159</v>
      </c>
      <c r="J120" s="377" t="s">
        <v>154</v>
      </c>
      <c r="K120" s="378">
        <v>-5</v>
      </c>
      <c r="L120" s="378">
        <v>-5</v>
      </c>
      <c r="M120" s="378">
        <v>-8</v>
      </c>
      <c r="N120" s="378">
        <v>-9</v>
      </c>
      <c r="O120" s="378">
        <v>-12</v>
      </c>
      <c r="P120" s="379">
        <v>-14</v>
      </c>
    </row>
    <row r="121" spans="3:16" x14ac:dyDescent="0.25">
      <c r="I121" s="376" t="s">
        <v>160</v>
      </c>
      <c r="J121" s="377" t="s">
        <v>156</v>
      </c>
      <c r="K121" s="378">
        <v>-8</v>
      </c>
      <c r="L121" s="378">
        <v>-9</v>
      </c>
      <c r="M121" s="378">
        <v>-13</v>
      </c>
      <c r="N121" s="378">
        <v>-17</v>
      </c>
      <c r="O121" s="378">
        <v>-22</v>
      </c>
      <c r="P121" s="379">
        <v>-26</v>
      </c>
    </row>
    <row r="122" spans="3:16" x14ac:dyDescent="0.25">
      <c r="I122" s="376" t="s">
        <v>162</v>
      </c>
      <c r="J122" s="377" t="s">
        <v>161</v>
      </c>
      <c r="K122" s="378">
        <v>-29</v>
      </c>
      <c r="L122" s="378">
        <v>-35</v>
      </c>
      <c r="M122" s="378">
        <v>-48</v>
      </c>
      <c r="N122" s="378">
        <v>-62</v>
      </c>
      <c r="O122" s="378">
        <v>-75</v>
      </c>
      <c r="P122" s="379">
        <v>-89</v>
      </c>
    </row>
    <row r="123" spans="3:16" x14ac:dyDescent="0.25">
      <c r="I123" s="376" t="s">
        <v>162</v>
      </c>
      <c r="J123" s="377" t="s">
        <v>163</v>
      </c>
      <c r="K123" s="378">
        <v>-11</v>
      </c>
      <c r="L123" s="378">
        <v>-13</v>
      </c>
      <c r="M123" s="378">
        <v>-18</v>
      </c>
      <c r="N123" s="378">
        <v>-23</v>
      </c>
      <c r="O123" s="378">
        <v>-28</v>
      </c>
      <c r="P123" s="379">
        <v>-33</v>
      </c>
    </row>
    <row r="124" spans="3:16" x14ac:dyDescent="0.25">
      <c r="I124" s="376" t="s">
        <v>164</v>
      </c>
      <c r="J124" s="377" t="s">
        <v>154</v>
      </c>
      <c r="K124" s="378">
        <v>-12</v>
      </c>
      <c r="L124" s="378">
        <v>-14</v>
      </c>
      <c r="M124" s="378">
        <v>-21</v>
      </c>
      <c r="N124" s="378">
        <v>-27</v>
      </c>
      <c r="O124" s="378">
        <v>-34</v>
      </c>
      <c r="P124" s="379">
        <v>-40</v>
      </c>
    </row>
    <row r="125" spans="3:16" x14ac:dyDescent="0.25">
      <c r="I125" s="376" t="s">
        <v>164</v>
      </c>
      <c r="J125" s="377" t="s">
        <v>156</v>
      </c>
      <c r="K125" s="378">
        <v>-24</v>
      </c>
      <c r="L125" s="378">
        <v>-28</v>
      </c>
      <c r="M125" s="378">
        <v>-36</v>
      </c>
      <c r="N125" s="378">
        <v>-44</v>
      </c>
      <c r="O125" s="378">
        <v>-52</v>
      </c>
      <c r="P125" s="379">
        <v>-60</v>
      </c>
    </row>
    <row r="126" spans="3:16" x14ac:dyDescent="0.25">
      <c r="I126" s="376" t="s">
        <v>166</v>
      </c>
      <c r="J126" s="377" t="s">
        <v>165</v>
      </c>
      <c r="K126" s="378">
        <v>-29</v>
      </c>
      <c r="L126" s="378">
        <v>-33</v>
      </c>
      <c r="M126" s="378">
        <v>-50</v>
      </c>
      <c r="N126" s="378">
        <v>-63</v>
      </c>
      <c r="O126" s="378">
        <v>-79</v>
      </c>
      <c r="P126" s="379">
        <v>-96</v>
      </c>
    </row>
    <row r="127" spans="3:16" x14ac:dyDescent="0.25">
      <c r="I127" s="376" t="s">
        <v>148</v>
      </c>
      <c r="J127" s="381"/>
      <c r="K127" s="378">
        <v>-29</v>
      </c>
      <c r="L127" s="378">
        <v>-30</v>
      </c>
      <c r="M127" s="378">
        <v>-40</v>
      </c>
      <c r="N127" s="378">
        <v>-50</v>
      </c>
      <c r="O127" s="378">
        <v>-60</v>
      </c>
      <c r="P127" s="379">
        <v>-70</v>
      </c>
    </row>
    <row r="128" spans="3:16" x14ac:dyDescent="0.25">
      <c r="I128" s="376" t="s">
        <v>149</v>
      </c>
      <c r="J128" s="381"/>
      <c r="K128" s="378">
        <v>-43</v>
      </c>
      <c r="L128" s="378">
        <v>-44</v>
      </c>
      <c r="M128" s="378">
        <v>-51</v>
      </c>
      <c r="N128" s="378">
        <v>-58</v>
      </c>
      <c r="O128" s="378">
        <v>-65</v>
      </c>
      <c r="P128" s="379">
        <v>-73</v>
      </c>
    </row>
    <row r="129" spans="9:16" x14ac:dyDescent="0.25">
      <c r="I129" s="376" t="s">
        <v>150</v>
      </c>
      <c r="J129" s="381"/>
      <c r="K129" s="378">
        <v>-12</v>
      </c>
      <c r="L129" s="378">
        <v>-12</v>
      </c>
      <c r="M129" s="378">
        <v>-12</v>
      </c>
      <c r="N129" s="378">
        <v>-12</v>
      </c>
      <c r="O129" s="378">
        <v>-12</v>
      </c>
      <c r="P129" s="379">
        <v>-12</v>
      </c>
    </row>
    <row r="130" spans="9:16" x14ac:dyDescent="0.25">
      <c r="I130" s="376" t="s">
        <v>151</v>
      </c>
      <c r="J130" s="381"/>
      <c r="K130" s="378">
        <v>-11</v>
      </c>
      <c r="L130" s="378">
        <v>-11</v>
      </c>
      <c r="M130" s="378">
        <v>-11</v>
      </c>
      <c r="N130" s="378">
        <v>-11</v>
      </c>
      <c r="O130" s="378">
        <v>-11</v>
      </c>
      <c r="P130" s="379">
        <v>-11</v>
      </c>
    </row>
    <row r="131" spans="9:16" x14ac:dyDescent="0.25">
      <c r="I131" s="376" t="s">
        <v>152</v>
      </c>
      <c r="J131" s="381"/>
      <c r="K131" s="378">
        <v>-11</v>
      </c>
      <c r="L131" s="378">
        <v>-11</v>
      </c>
      <c r="M131" s="378">
        <v>-11</v>
      </c>
      <c r="N131" s="378">
        <v>-11</v>
      </c>
      <c r="O131" s="378">
        <v>-11</v>
      </c>
      <c r="P131" s="379">
        <v>-11</v>
      </c>
    </row>
    <row r="132" spans="9:16" x14ac:dyDescent="0.25">
      <c r="I132" s="376" t="s">
        <v>153</v>
      </c>
      <c r="J132" s="381"/>
      <c r="K132" s="378">
        <v>-16</v>
      </c>
      <c r="L132" s="378">
        <v>-16</v>
      </c>
      <c r="M132" s="378">
        <v>-16</v>
      </c>
      <c r="N132" s="378">
        <v>-16</v>
      </c>
      <c r="O132" s="378">
        <v>-16</v>
      </c>
      <c r="P132" s="379">
        <v>-16</v>
      </c>
    </row>
    <row r="133" spans="9:16" x14ac:dyDescent="0.25">
      <c r="J133" s="354"/>
      <c r="K133" s="354"/>
      <c r="N133"/>
      <c r="O133"/>
    </row>
    <row r="134" spans="9:16" x14ac:dyDescent="0.25">
      <c r="I134" s="382"/>
      <c r="J134" s="555" t="s">
        <v>404</v>
      </c>
      <c r="K134" s="368">
        <v>0</v>
      </c>
      <c r="L134" s="368">
        <v>1</v>
      </c>
      <c r="M134" s="368">
        <v>2</v>
      </c>
      <c r="N134" s="368">
        <v>3</v>
      </c>
      <c r="O134" s="368">
        <v>4</v>
      </c>
      <c r="P134" s="368">
        <v>5</v>
      </c>
    </row>
    <row r="135" spans="9:16" x14ac:dyDescent="0.25">
      <c r="J135" s="1" t="s">
        <v>183</v>
      </c>
      <c r="K135" s="397">
        <v>0</v>
      </c>
      <c r="L135" s="397">
        <v>0</v>
      </c>
      <c r="M135" s="398">
        <v>0</v>
      </c>
      <c r="N135" s="397">
        <v>0</v>
      </c>
      <c r="O135" s="399">
        <v>0</v>
      </c>
      <c r="P135" s="397">
        <v>0</v>
      </c>
    </row>
    <row r="138" spans="9:16" x14ac:dyDescent="0.25">
      <c r="I138" s="356" t="s">
        <v>276</v>
      </c>
      <c r="J138" s="357" t="s">
        <v>277</v>
      </c>
      <c r="K138" s="358"/>
      <c r="M138" s="356"/>
      <c r="N138" s="359"/>
      <c r="O138" s="360"/>
    </row>
    <row r="139" spans="9:16" x14ac:dyDescent="0.25">
      <c r="I139" s="356" t="s">
        <v>143</v>
      </c>
      <c r="J139" s="358" t="s">
        <v>142</v>
      </c>
      <c r="K139" s="358"/>
      <c r="M139" s="356"/>
      <c r="N139" s="360"/>
      <c r="O139" s="360"/>
    </row>
    <row r="140" spans="9:16" x14ac:dyDescent="0.25">
      <c r="I140" s="356" t="s">
        <v>145</v>
      </c>
      <c r="J140" s="552" t="s">
        <v>397</v>
      </c>
      <c r="K140" s="377"/>
      <c r="M140" s="356"/>
      <c r="N140" s="360"/>
      <c r="O140" s="360"/>
    </row>
    <row r="141" spans="9:16" x14ac:dyDescent="0.25">
      <c r="I141" s="356" t="s">
        <v>146</v>
      </c>
      <c r="J141" s="365">
        <v>45200</v>
      </c>
      <c r="K141" s="366"/>
      <c r="M141" s="356"/>
      <c r="N141" s="367"/>
      <c r="O141" s="367"/>
    </row>
    <row r="142" spans="9:16" x14ac:dyDescent="0.25">
      <c r="I142" s="369"/>
      <c r="J142" s="369"/>
      <c r="K142" s="369"/>
    </row>
    <row r="143" spans="9:16" x14ac:dyDescent="0.25">
      <c r="I143" s="370"/>
      <c r="J143" s="370"/>
      <c r="K143" s="368" t="s">
        <v>17</v>
      </c>
      <c r="L143" s="368" t="s">
        <v>18</v>
      </c>
      <c r="M143" s="368" t="s">
        <v>19</v>
      </c>
      <c r="N143" s="368" t="s">
        <v>20</v>
      </c>
      <c r="O143" s="368" t="s">
        <v>147</v>
      </c>
      <c r="P143" s="368" t="s">
        <v>140</v>
      </c>
    </row>
    <row r="144" spans="9:16" x14ac:dyDescent="0.25">
      <c r="I144" s="376" t="s">
        <v>155</v>
      </c>
      <c r="J144" s="377" t="s">
        <v>154</v>
      </c>
      <c r="K144" s="378">
        <v>-43</v>
      </c>
      <c r="L144" s="378">
        <v>-50</v>
      </c>
      <c r="M144" s="378">
        <v>-58</v>
      </c>
      <c r="N144" s="378">
        <v>-66</v>
      </c>
      <c r="O144" s="378">
        <v>-73</v>
      </c>
      <c r="P144" s="379">
        <v>-81</v>
      </c>
    </row>
    <row r="145" spans="9:16" x14ac:dyDescent="0.25">
      <c r="I145" s="376" t="s">
        <v>155</v>
      </c>
      <c r="J145" s="377" t="s">
        <v>156</v>
      </c>
      <c r="K145" s="378">
        <v>-58</v>
      </c>
      <c r="L145" s="378">
        <v>-69</v>
      </c>
      <c r="M145" s="378">
        <v>-80</v>
      </c>
      <c r="N145" s="378">
        <v>-91</v>
      </c>
      <c r="O145" s="378">
        <v>-102</v>
      </c>
      <c r="P145" s="379">
        <v>-113</v>
      </c>
    </row>
    <row r="146" spans="9:16" x14ac:dyDescent="0.25">
      <c r="I146" s="376" t="s">
        <v>158</v>
      </c>
      <c r="J146" s="377" t="s">
        <v>157</v>
      </c>
      <c r="K146" s="378">
        <v>-100</v>
      </c>
      <c r="L146" s="378">
        <v>-117</v>
      </c>
      <c r="M146" s="378">
        <v>-138</v>
      </c>
      <c r="N146" s="378">
        <v>-154</v>
      </c>
      <c r="O146" s="378">
        <v>-171</v>
      </c>
      <c r="P146" s="379">
        <v>-188</v>
      </c>
    </row>
    <row r="147" spans="9:16" x14ac:dyDescent="0.25">
      <c r="I147" s="376" t="s">
        <v>159</v>
      </c>
      <c r="J147" s="377" t="s">
        <v>154</v>
      </c>
      <c r="K147" s="378">
        <v>-5</v>
      </c>
      <c r="L147" s="378">
        <v>-5</v>
      </c>
      <c r="M147" s="378">
        <v>-8</v>
      </c>
      <c r="N147" s="378">
        <v>-9</v>
      </c>
      <c r="O147" s="378">
        <v>-12</v>
      </c>
      <c r="P147" s="379">
        <v>-14</v>
      </c>
    </row>
    <row r="148" spans="9:16" x14ac:dyDescent="0.25">
      <c r="I148" s="376" t="s">
        <v>160</v>
      </c>
      <c r="J148" s="377" t="s">
        <v>156</v>
      </c>
      <c r="K148" s="378">
        <v>-8</v>
      </c>
      <c r="L148" s="378">
        <v>-9</v>
      </c>
      <c r="M148" s="378">
        <v>-13</v>
      </c>
      <c r="N148" s="378">
        <v>-17</v>
      </c>
      <c r="O148" s="378">
        <v>-22</v>
      </c>
      <c r="P148" s="379">
        <v>-26</v>
      </c>
    </row>
    <row r="149" spans="9:16" x14ac:dyDescent="0.25">
      <c r="I149" s="376" t="s">
        <v>162</v>
      </c>
      <c r="J149" s="377" t="s">
        <v>161</v>
      </c>
      <c r="K149" s="378">
        <v>-43</v>
      </c>
      <c r="L149" s="378">
        <v>-51</v>
      </c>
      <c r="M149" s="378">
        <v>-71</v>
      </c>
      <c r="N149" s="378">
        <v>-91</v>
      </c>
      <c r="O149" s="378">
        <v>-111</v>
      </c>
      <c r="P149" s="379">
        <v>-131</v>
      </c>
    </row>
    <row r="150" spans="9:16" x14ac:dyDescent="0.25">
      <c r="I150" s="376" t="s">
        <v>162</v>
      </c>
      <c r="J150" s="377" t="s">
        <v>163</v>
      </c>
      <c r="K150" s="378">
        <v>-9</v>
      </c>
      <c r="L150" s="378">
        <v>-10</v>
      </c>
      <c r="M150" s="378">
        <v>-23</v>
      </c>
      <c r="N150" s="378">
        <v>-36</v>
      </c>
      <c r="O150" s="378">
        <v>-48</v>
      </c>
      <c r="P150" s="379">
        <v>-61</v>
      </c>
    </row>
    <row r="151" spans="9:16" x14ac:dyDescent="0.25">
      <c r="I151" s="376" t="s">
        <v>164</v>
      </c>
      <c r="J151" s="377" t="s">
        <v>154</v>
      </c>
      <c r="K151" s="378">
        <v>-12</v>
      </c>
      <c r="L151" s="378">
        <v>-14</v>
      </c>
      <c r="M151" s="378">
        <v>-21</v>
      </c>
      <c r="N151" s="378">
        <v>-27</v>
      </c>
      <c r="O151" s="378">
        <v>-34</v>
      </c>
      <c r="P151" s="379">
        <v>-40</v>
      </c>
    </row>
    <row r="152" spans="9:16" x14ac:dyDescent="0.25">
      <c r="I152" s="376" t="s">
        <v>164</v>
      </c>
      <c r="J152" s="377" t="s">
        <v>156</v>
      </c>
      <c r="K152" s="378">
        <v>-24</v>
      </c>
      <c r="L152" s="378">
        <v>-28</v>
      </c>
      <c r="M152" s="378">
        <v>-36</v>
      </c>
      <c r="N152" s="378">
        <v>-44</v>
      </c>
      <c r="O152" s="378">
        <v>-52</v>
      </c>
      <c r="P152" s="379">
        <v>-60</v>
      </c>
    </row>
    <row r="153" spans="9:16" x14ac:dyDescent="0.25">
      <c r="I153" s="376" t="s">
        <v>166</v>
      </c>
      <c r="J153" s="377" t="s">
        <v>165</v>
      </c>
      <c r="K153" s="378">
        <v>-29</v>
      </c>
      <c r="L153" s="378">
        <v>-33</v>
      </c>
      <c r="M153" s="378">
        <v>-50</v>
      </c>
      <c r="N153" s="378">
        <v>-63</v>
      </c>
      <c r="O153" s="378">
        <v>-79</v>
      </c>
      <c r="P153" s="379">
        <v>-96</v>
      </c>
    </row>
    <row r="154" spans="9:16" x14ac:dyDescent="0.25">
      <c r="I154" s="376" t="s">
        <v>148</v>
      </c>
      <c r="J154" s="381"/>
      <c r="K154" s="378">
        <v>-29</v>
      </c>
      <c r="L154" s="378">
        <v>-30</v>
      </c>
      <c r="M154" s="378">
        <v>-40</v>
      </c>
      <c r="N154" s="378">
        <v>-50</v>
      </c>
      <c r="O154" s="378">
        <v>-60</v>
      </c>
      <c r="P154" s="379">
        <v>-70</v>
      </c>
    </row>
    <row r="155" spans="9:16" x14ac:dyDescent="0.25">
      <c r="I155" s="376" t="s">
        <v>149</v>
      </c>
      <c r="J155" s="381"/>
      <c r="K155" s="378">
        <v>-43</v>
      </c>
      <c r="L155" s="378">
        <v>-44</v>
      </c>
      <c r="M155" s="378">
        <v>-51</v>
      </c>
      <c r="N155" s="378">
        <v>-58</v>
      </c>
      <c r="O155" s="378">
        <v>-65</v>
      </c>
      <c r="P155" s="379">
        <v>-73</v>
      </c>
    </row>
    <row r="156" spans="9:16" x14ac:dyDescent="0.25">
      <c r="I156" s="376" t="s">
        <v>150</v>
      </c>
      <c r="J156" s="381"/>
      <c r="K156" s="378">
        <v>-12</v>
      </c>
      <c r="L156" s="378">
        <v>-12</v>
      </c>
      <c r="M156" s="378">
        <v>-12</v>
      </c>
      <c r="N156" s="378">
        <v>-12</v>
      </c>
      <c r="O156" s="378">
        <v>-12</v>
      </c>
      <c r="P156" s="379">
        <v>-12</v>
      </c>
    </row>
    <row r="157" spans="9:16" x14ac:dyDescent="0.25">
      <c r="I157" s="376" t="s">
        <v>151</v>
      </c>
      <c r="J157" s="381"/>
      <c r="K157" s="378">
        <v>-11</v>
      </c>
      <c r="L157" s="378">
        <v>-11</v>
      </c>
      <c r="M157" s="378">
        <v>-11</v>
      </c>
      <c r="N157" s="378">
        <v>-11</v>
      </c>
      <c r="O157" s="378">
        <v>-11</v>
      </c>
      <c r="P157" s="379">
        <v>-11</v>
      </c>
    </row>
    <row r="158" spans="9:16" x14ac:dyDescent="0.25">
      <c r="I158" s="376" t="s">
        <v>152</v>
      </c>
      <c r="J158" s="381"/>
      <c r="K158" s="378">
        <v>-11</v>
      </c>
      <c r="L158" s="378">
        <v>-11</v>
      </c>
      <c r="M158" s="378">
        <v>-11</v>
      </c>
      <c r="N158" s="378">
        <v>-11</v>
      </c>
      <c r="O158" s="378">
        <v>-11</v>
      </c>
      <c r="P158" s="379">
        <v>-11</v>
      </c>
    </row>
    <row r="159" spans="9:16" x14ac:dyDescent="0.25">
      <c r="I159" s="376" t="s">
        <v>153</v>
      </c>
      <c r="J159" s="381"/>
      <c r="K159" s="378">
        <v>-16</v>
      </c>
      <c r="L159" s="378">
        <v>-16</v>
      </c>
      <c r="M159" s="378">
        <v>-16</v>
      </c>
      <c r="N159" s="378">
        <v>-16</v>
      </c>
      <c r="O159" s="378">
        <v>-16</v>
      </c>
      <c r="P159" s="379">
        <v>-16</v>
      </c>
    </row>
    <row r="160" spans="9:16" x14ac:dyDescent="0.25">
      <c r="J160" s="354"/>
      <c r="K160" s="354"/>
      <c r="N160"/>
      <c r="O160"/>
    </row>
    <row r="161" spans="9:16" x14ac:dyDescent="0.25">
      <c r="I161" s="382"/>
      <c r="J161" s="555" t="s">
        <v>404</v>
      </c>
      <c r="K161" s="368">
        <v>0</v>
      </c>
      <c r="L161" s="368">
        <v>1</v>
      </c>
      <c r="M161" s="368">
        <v>2</v>
      </c>
      <c r="N161" s="368">
        <v>3</v>
      </c>
      <c r="O161" s="368">
        <v>4</v>
      </c>
      <c r="P161" s="368">
        <v>5</v>
      </c>
    </row>
    <row r="162" spans="9:16" x14ac:dyDescent="0.25">
      <c r="J162" s="1" t="s">
        <v>183</v>
      </c>
      <c r="K162" s="397">
        <v>0</v>
      </c>
      <c r="L162" s="397">
        <v>0</v>
      </c>
      <c r="M162" s="398">
        <v>0</v>
      </c>
      <c r="N162" s="397">
        <v>0</v>
      </c>
      <c r="O162" s="399">
        <v>0</v>
      </c>
      <c r="P162" s="397">
        <v>0</v>
      </c>
    </row>
  </sheetData>
  <sheetProtection algorithmName="SHA-512" hashValue="u2Na0QBL6FwibuIsgKfD4yCkcdao1zB/TlmAZ0xE74DbzHYLAsVSNHjEQ8lUM0aVfblucwDeBCa05D3od5h2gw==" saltValue="KwSrT3k3RF4QAtaGyyXNag==" spinCount="100000" sheet="1" objects="1" scenarios="1" formatCells="0" formatColumns="0" formatRows="0"/>
  <mergeCells count="23">
    <mergeCell ref="C87:D87"/>
    <mergeCell ref="C85:D85"/>
    <mergeCell ref="J17:L17"/>
    <mergeCell ref="C26:C35"/>
    <mergeCell ref="C37:C46"/>
    <mergeCell ref="C48:C57"/>
    <mergeCell ref="C59:C68"/>
    <mergeCell ref="G17:I17"/>
    <mergeCell ref="G18:I18"/>
    <mergeCell ref="G19:I19"/>
    <mergeCell ref="G20:I20"/>
    <mergeCell ref="G21:I21"/>
    <mergeCell ref="C20:E20"/>
    <mergeCell ref="C14:E14"/>
    <mergeCell ref="C19:D19"/>
    <mergeCell ref="C18:D18"/>
    <mergeCell ref="C70:C79"/>
    <mergeCell ref="C21:E21"/>
    <mergeCell ref="J9:M9"/>
    <mergeCell ref="J6:M6"/>
    <mergeCell ref="J7:M7"/>
    <mergeCell ref="J8:M8"/>
    <mergeCell ref="C13:E13"/>
  </mergeCells>
  <conditionalFormatting sqref="C26">
    <cfRule type="cellIs" dxfId="27" priority="18" operator="equal">
      <formula>"Select AMI Tier"</formula>
    </cfRule>
  </conditionalFormatting>
  <conditionalFormatting sqref="C37">
    <cfRule type="cellIs" dxfId="26" priority="10" operator="equal">
      <formula>"Select AMI Tier"</formula>
    </cfRule>
  </conditionalFormatting>
  <conditionalFormatting sqref="C48">
    <cfRule type="cellIs" dxfId="25" priority="9" operator="equal">
      <formula>"Select AMI Tier"</formula>
    </cfRule>
  </conditionalFormatting>
  <conditionalFormatting sqref="C59">
    <cfRule type="cellIs" dxfId="24" priority="8" operator="equal">
      <formula>"Select AMI Tier"</formula>
    </cfRule>
  </conditionalFormatting>
  <conditionalFormatting sqref="C70">
    <cfRule type="cellIs" dxfId="23" priority="7" operator="equal">
      <formula>"Select AMI Tier"</formula>
    </cfRule>
  </conditionalFormatting>
  <conditionalFormatting sqref="J6">
    <cfRule type="cellIs" dxfId="22" priority="3" operator="equal">
      <formula>"Does Not Meet 10% Req"</formula>
    </cfRule>
  </conditionalFormatting>
  <conditionalFormatting sqref="J7:J8">
    <cfRule type="cellIs" dxfId="21" priority="2" operator="equal">
      <formula>"Does Not Meet 4% Req"</formula>
    </cfRule>
  </conditionalFormatting>
  <conditionalFormatting sqref="J9">
    <cfRule type="cellIs" dxfId="20" priority="1" operator="equal">
      <formula>"Does Not Meet 100% Visitability Req for New Construction - Waiver Required"</formula>
    </cfRule>
  </conditionalFormatting>
  <dataValidations count="2">
    <dataValidation type="list" allowBlank="1" showInputMessage="1" showErrorMessage="1" sqref="C70 C59 C48" xr:uid="{7F782F81-1FC8-4A98-881E-040D48F5E1CE}">
      <formula1>"Select AMI Tier,0-20% AMI,21-30% AMI,31-50% AMI,51-60% AMI,60+% AMI"</formula1>
    </dataValidation>
    <dataValidation type="list" allowBlank="1" showInputMessage="1" showErrorMessage="1" sqref="C26:C35 C37:C46" xr:uid="{D64D3982-F43A-4EEF-A1FE-18375C2133E5}">
      <formula1>"Select AMI Tier,0-20% AMI,21-30% AMI,31-50% AMI,51-60% AMI,61-80% AMI,81-120% AMI,Greater than 120% AMI"</formula1>
    </dataValidation>
  </dataValidations>
  <hyperlinks>
    <hyperlink ref="J83" r:id="rId1" xr:uid="{7385858E-F4AB-48E2-B45D-A4955527CBBA}"/>
    <hyperlink ref="J111" r:id="rId2" xr:uid="{55A3DE45-1AC7-47AD-892F-62B817F6787B}"/>
    <hyperlink ref="J138" r:id="rId3" xr:uid="{1F185BE1-7D0D-482D-9EA4-0F9018592882}"/>
    <hyperlink ref="E83" r:id="rId4" display="https://www.phfa.org/mhp/rent_and_income_limits/" xr:uid="{8BA39EE8-61FD-4AEF-8D67-DEB1D3FC499E}"/>
  </hyperlinks>
  <pageMargins left="0.7" right="0.7" top="0.75" bottom="0.75" header="0.3" footer="0.3"/>
  <pageSetup orientation="portrait" horizontalDpi="1200" verticalDpi="1200"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97500F-BB00-4CC9-B245-04BBAAEACD8B}">
          <x14:formula1>
            <xm:f>'Drop Down Menu Items'!$O$27:$O$31</xm:f>
          </x14:formula1>
          <xm:sqref>E26:E35 E37:E46 E48:E57 E59:E68 E70:E79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D3B2C-28D6-49BA-A9D5-6F80EFDBDE72}">
  <sheetPr codeName="Sheet14">
    <tabColor theme="5" tint="0.79998168889431442"/>
  </sheetPr>
  <dimension ref="A3:J24"/>
  <sheetViews>
    <sheetView showGridLines="0" zoomScale="85" zoomScaleNormal="85" workbookViewId="0"/>
  </sheetViews>
  <sheetFormatPr defaultColWidth="9.140625" defaultRowHeight="15" x14ac:dyDescent="0.25"/>
  <cols>
    <col min="1" max="1" width="15.42578125" customWidth="1"/>
    <col min="2" max="2" width="8.28515625" customWidth="1"/>
    <col min="3" max="3" width="47.5703125" customWidth="1"/>
    <col min="4" max="4" width="16.28515625" bestFit="1" customWidth="1"/>
    <col min="5" max="5" width="18.28515625" customWidth="1"/>
    <col min="6" max="6" width="15.5703125" customWidth="1"/>
    <col min="7" max="7" width="14.140625" customWidth="1"/>
    <col min="8" max="9" width="14" customWidth="1"/>
    <col min="10" max="10" width="16.85546875" customWidth="1"/>
  </cols>
  <sheetData>
    <row r="3" spans="1:9" ht="18.75" x14ac:dyDescent="0.3">
      <c r="A3" s="400" t="s">
        <v>318</v>
      </c>
      <c r="B3" s="349"/>
      <c r="C3" s="401"/>
    </row>
    <row r="4" spans="1:9" ht="15.75" x14ac:dyDescent="0.25">
      <c r="B4" s="402"/>
      <c r="C4" s="402"/>
    </row>
    <row r="5" spans="1:9" ht="30" x14ac:dyDescent="0.25">
      <c r="B5" s="402"/>
      <c r="C5" s="402"/>
      <c r="D5" s="368" t="s">
        <v>262</v>
      </c>
      <c r="E5" s="368" t="s">
        <v>263</v>
      </c>
      <c r="F5" s="369" t="s">
        <v>295</v>
      </c>
      <c r="G5" s="369" t="s">
        <v>264</v>
      </c>
      <c r="H5" s="369" t="s">
        <v>265</v>
      </c>
      <c r="I5" s="369" t="s">
        <v>266</v>
      </c>
    </row>
    <row r="6" spans="1:9" ht="15.75" x14ac:dyDescent="0.25">
      <c r="B6" s="774" t="str">
        <f>_xlfn.CONCAT('F-1. Budget Summary'!B34," - ",'F-1. Budget Summary'!C34)</f>
        <v xml:space="preserve">Senior Construction Loan - </v>
      </c>
      <c r="C6" s="775"/>
      <c r="D6" s="403">
        <f>'F-1. Budget Summary'!F34</f>
        <v>0</v>
      </c>
      <c r="E6" s="404"/>
      <c r="F6" s="404"/>
      <c r="G6" s="404"/>
      <c r="H6" s="404"/>
      <c r="I6" s="405"/>
    </row>
    <row r="7" spans="1:9" ht="15.75" x14ac:dyDescent="0.25">
      <c r="B7" s="406" t="s">
        <v>306</v>
      </c>
      <c r="C7" s="255"/>
      <c r="D7" s="407"/>
      <c r="E7" s="421">
        <v>0</v>
      </c>
      <c r="F7" s="422">
        <v>0</v>
      </c>
      <c r="G7" s="408">
        <f>(E7*D6)/12</f>
        <v>0</v>
      </c>
      <c r="H7" s="408">
        <f>G7*F7</f>
        <v>0</v>
      </c>
      <c r="I7" s="408"/>
    </row>
    <row r="8" spans="1:9" ht="15.75" x14ac:dyDescent="0.25">
      <c r="B8" s="409" t="s">
        <v>251</v>
      </c>
      <c r="C8" s="410"/>
      <c r="D8" s="411"/>
      <c r="E8" s="423">
        <v>0</v>
      </c>
      <c r="F8" s="424">
        <v>0</v>
      </c>
      <c r="G8" s="408">
        <f>(E8*D6)/12</f>
        <v>0</v>
      </c>
      <c r="H8" s="408">
        <f>G8*F8</f>
        <v>0</v>
      </c>
      <c r="I8" s="408">
        <f>G8*F8</f>
        <v>0</v>
      </c>
    </row>
    <row r="9" spans="1:9" ht="15.75" x14ac:dyDescent="0.25">
      <c r="B9" s="774" t="str">
        <f>_xlfn.CONCAT('F-1. Budget Summary'!B35," - ",'F-1. Budget Summary'!C35)</f>
        <v xml:space="preserve">Subordinate Construction Loan - </v>
      </c>
      <c r="C9" s="775"/>
      <c r="D9" s="403">
        <f>'F-1. Budget Summary'!F35</f>
        <v>0</v>
      </c>
      <c r="E9" s="412"/>
      <c r="F9" s="404"/>
      <c r="G9" s="404"/>
      <c r="H9" s="404"/>
      <c r="I9" s="405"/>
    </row>
    <row r="10" spans="1:9" ht="15.75" x14ac:dyDescent="0.25">
      <c r="B10" s="409" t="s">
        <v>306</v>
      </c>
      <c r="C10" s="410"/>
      <c r="D10" s="411"/>
      <c r="E10" s="421">
        <v>0</v>
      </c>
      <c r="F10" s="422">
        <v>0</v>
      </c>
      <c r="G10" s="408">
        <f>(E10*D9)/12</f>
        <v>0</v>
      </c>
      <c r="H10" s="408">
        <f>G10*F10</f>
        <v>0</v>
      </c>
      <c r="I10" s="413"/>
    </row>
    <row r="11" spans="1:9" ht="15.75" x14ac:dyDescent="0.25">
      <c r="B11" s="409" t="s">
        <v>251</v>
      </c>
      <c r="C11" s="410"/>
      <c r="D11" s="411"/>
      <c r="E11" s="423">
        <v>0</v>
      </c>
      <c r="F11" s="424">
        <v>0</v>
      </c>
      <c r="G11" s="408">
        <f>(E11*D9)/12</f>
        <v>0</v>
      </c>
      <c r="H11" s="408">
        <f>G11*F11</f>
        <v>0</v>
      </c>
      <c r="I11" s="408">
        <f>G11*F11</f>
        <v>0</v>
      </c>
    </row>
    <row r="12" spans="1:9" ht="15.75" x14ac:dyDescent="0.25">
      <c r="B12" s="774" t="str">
        <f>_xlfn.CONCAT('F-1. Budget Summary'!B36," - ",'F-1. Budget Summary'!C36)</f>
        <v xml:space="preserve">Tax Exempt Bonds - </v>
      </c>
      <c r="C12" s="775"/>
      <c r="D12" s="403">
        <f>'F-1. Budget Summary'!F36</f>
        <v>0</v>
      </c>
      <c r="E12" s="412"/>
      <c r="F12" s="404"/>
      <c r="G12" s="404"/>
      <c r="H12" s="404"/>
      <c r="I12" s="405"/>
    </row>
    <row r="13" spans="1:9" ht="15.75" x14ac:dyDescent="0.25">
      <c r="B13" s="409" t="s">
        <v>306</v>
      </c>
      <c r="C13" s="410"/>
      <c r="D13" s="411"/>
      <c r="E13" s="421">
        <v>0</v>
      </c>
      <c r="F13" s="422">
        <v>0</v>
      </c>
      <c r="G13" s="408">
        <f>(E13*D12)/12</f>
        <v>0</v>
      </c>
      <c r="H13" s="408">
        <f>G13*F13</f>
        <v>0</v>
      </c>
      <c r="I13" s="413"/>
    </row>
    <row r="14" spans="1:9" ht="15.75" x14ac:dyDescent="0.25">
      <c r="B14" s="409" t="s">
        <v>251</v>
      </c>
      <c r="C14" s="410"/>
      <c r="D14" s="411"/>
      <c r="E14" s="423">
        <v>0</v>
      </c>
      <c r="F14" s="424">
        <v>0</v>
      </c>
      <c r="G14" s="408">
        <f>(E14*D12)/12</f>
        <v>0</v>
      </c>
      <c r="H14" s="408">
        <f>G14*F14</f>
        <v>0</v>
      </c>
      <c r="I14" s="408">
        <f>G14*F14</f>
        <v>0</v>
      </c>
    </row>
    <row r="15" spans="1:9" ht="15.75" x14ac:dyDescent="0.25">
      <c r="B15" s="774" t="str">
        <f>_xlfn.CONCAT('F-1. Budget Summary'!B57," - ",'F-1. Budget Summary'!C57)</f>
        <v xml:space="preserve">Other Sources (Interest Carrying) - </v>
      </c>
      <c r="C15" s="775"/>
      <c r="D15" s="403">
        <f>'F-1. Budget Summary'!F57</f>
        <v>0</v>
      </c>
      <c r="E15" s="412"/>
      <c r="F15" s="404"/>
      <c r="G15" s="404"/>
      <c r="H15" s="404"/>
      <c r="I15" s="405"/>
    </row>
    <row r="16" spans="1:9" ht="15.75" x14ac:dyDescent="0.25">
      <c r="B16" s="409" t="s">
        <v>306</v>
      </c>
      <c r="C16" s="410"/>
      <c r="D16" s="403"/>
      <c r="E16" s="421">
        <v>0</v>
      </c>
      <c r="F16" s="422">
        <v>0</v>
      </c>
      <c r="G16" s="408">
        <f>(E16*D15)/12</f>
        <v>0</v>
      </c>
      <c r="H16" s="408">
        <f>G16*F16</f>
        <v>0</v>
      </c>
      <c r="I16" s="413"/>
    </row>
    <row r="17" spans="1:10" ht="15.75" x14ac:dyDescent="0.25">
      <c r="B17" s="414" t="s">
        <v>251</v>
      </c>
      <c r="C17" s="415"/>
      <c r="D17" s="403"/>
      <c r="E17" s="425">
        <v>0</v>
      </c>
      <c r="F17" s="426">
        <v>0</v>
      </c>
      <c r="G17" s="408">
        <f>(E17*D15)/12</f>
        <v>0</v>
      </c>
      <c r="H17" s="408">
        <f>F17*E17</f>
        <v>0</v>
      </c>
      <c r="I17" s="408">
        <f>G17*F17</f>
        <v>0</v>
      </c>
    </row>
    <row r="18" spans="1:10" ht="15.75" x14ac:dyDescent="0.25">
      <c r="B18" s="71"/>
      <c r="C18" s="71"/>
    </row>
    <row r="20" spans="1:10" ht="18.75" x14ac:dyDescent="0.3">
      <c r="A20" s="400" t="s">
        <v>319</v>
      </c>
      <c r="B20" s="416"/>
      <c r="C20" s="401"/>
    </row>
    <row r="21" spans="1:10" ht="52.5" customHeight="1" x14ac:dyDescent="0.25">
      <c r="B21" s="778" t="s">
        <v>267</v>
      </c>
      <c r="C21" s="778"/>
      <c r="D21" s="417" t="s">
        <v>79</v>
      </c>
      <c r="E21" s="418" t="s">
        <v>268</v>
      </c>
      <c r="F21" s="418" t="s">
        <v>269</v>
      </c>
      <c r="G21" s="418" t="s">
        <v>270</v>
      </c>
      <c r="H21" s="418" t="s">
        <v>271</v>
      </c>
      <c r="I21" s="418" t="s">
        <v>272</v>
      </c>
      <c r="J21" s="418" t="s">
        <v>80</v>
      </c>
    </row>
    <row r="22" spans="1:10" ht="15.75" x14ac:dyDescent="0.25">
      <c r="B22" s="776" t="str">
        <f>_xlfn.CONCAT('F-1. Budget Summary'!B70," - ",'F-1. Budget Summary'!C70)</f>
        <v xml:space="preserve">Permanent First Mortgage - </v>
      </c>
      <c r="C22" s="777"/>
      <c r="D22" s="419">
        <f>'F-1. Budget Summary'!F70</f>
        <v>0</v>
      </c>
      <c r="E22" s="44">
        <v>0</v>
      </c>
      <c r="F22" s="44">
        <v>0</v>
      </c>
      <c r="G22" s="420">
        <f>F22+E22</f>
        <v>0</v>
      </c>
      <c r="H22" s="43">
        <v>0</v>
      </c>
      <c r="I22" s="43">
        <v>0</v>
      </c>
      <c r="J22" s="520">
        <f>IFERROR(-PMT(G22/12,I22,D22)*12,0)</f>
        <v>0</v>
      </c>
    </row>
    <row r="23" spans="1:10" ht="15.75" x14ac:dyDescent="0.25">
      <c r="B23" s="776" t="str">
        <f>_xlfn.CONCAT('F-1. Budget Summary'!B71," - ",'F-1. Budget Summary'!C71)</f>
        <v xml:space="preserve">Permanent Second Mortgage - </v>
      </c>
      <c r="C23" s="777"/>
      <c r="D23" s="419">
        <f>'F-1. Budget Summary'!F71</f>
        <v>0</v>
      </c>
      <c r="E23" s="44">
        <v>0</v>
      </c>
      <c r="F23" s="44">
        <v>0</v>
      </c>
      <c r="G23" s="420">
        <f>F23+E23</f>
        <v>0</v>
      </c>
      <c r="H23" s="43">
        <v>0</v>
      </c>
      <c r="I23" s="43">
        <v>0</v>
      </c>
      <c r="J23" s="520">
        <f>IFERROR(-PMT(G23/12,I23,D23)*12,0)</f>
        <v>0</v>
      </c>
    </row>
    <row r="24" spans="1:10" ht="15.75" x14ac:dyDescent="0.25">
      <c r="B24" s="776" t="str">
        <f>_xlfn.CONCAT('F-1. Budget Summary'!B72," - ",'F-1. Budget Summary'!C72)</f>
        <v xml:space="preserve">Other Permanent Debt - </v>
      </c>
      <c r="C24" s="777"/>
      <c r="D24" s="419">
        <f>'F-1. Budget Summary'!F72</f>
        <v>0</v>
      </c>
      <c r="E24" s="44">
        <v>0</v>
      </c>
      <c r="F24" s="44">
        <v>0</v>
      </c>
      <c r="G24" s="420">
        <f>F24+E24</f>
        <v>0</v>
      </c>
      <c r="H24" s="43">
        <v>0</v>
      </c>
      <c r="I24" s="43">
        <v>0</v>
      </c>
      <c r="J24" s="520">
        <f>IFERROR(-PMT(G24/12,I24,D24)*12,0)</f>
        <v>0</v>
      </c>
    </row>
  </sheetData>
  <sheetProtection algorithmName="SHA-512" hashValue="7CmySxUYwp8XX3nH63KZv2kurO8oe/MAHQG2xKTUdmGOzZBhKFdROVWa/fhWe+64tNo8ZYzpny4AAniSmrdCMw==" saltValue="XRz125WsT6n4WmpXBvSW3w==" spinCount="100000" sheet="1" objects="1" scenarios="1" formatCells="0" formatColumns="0" formatRows="0"/>
  <mergeCells count="8">
    <mergeCell ref="B6:C6"/>
    <mergeCell ref="B9:C9"/>
    <mergeCell ref="B12:C12"/>
    <mergeCell ref="B23:C23"/>
    <mergeCell ref="B24:C24"/>
    <mergeCell ref="B21:C21"/>
    <mergeCell ref="B22:C22"/>
    <mergeCell ref="B15:C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8CA4-CFCD-4FF3-A9A7-2B8BD842D8BA}">
  <sheetPr codeName="Sheet15">
    <tabColor theme="5" tint="0.79998168889431442"/>
    <pageSetUpPr fitToPage="1"/>
  </sheetPr>
  <dimension ref="A1:AG56"/>
  <sheetViews>
    <sheetView showGridLines="0" zoomScale="60" zoomScaleNormal="70" zoomScaleSheetLayoutView="55" zoomScalePageLayoutView="40" workbookViewId="0">
      <selection activeCell="D24" sqref="D24"/>
    </sheetView>
  </sheetViews>
  <sheetFormatPr defaultColWidth="14.42578125" defaultRowHeight="15.75" x14ac:dyDescent="0.25"/>
  <cols>
    <col min="1" max="1" width="14.42578125" style="287"/>
    <col min="2" max="2" width="37.140625" style="287" customWidth="1"/>
    <col min="3" max="3" width="23.85546875" style="287" customWidth="1"/>
    <col min="4" max="37" width="15.7109375" style="287" customWidth="1"/>
    <col min="38" max="16384" width="14.42578125" style="287"/>
  </cols>
  <sheetData>
    <row r="1" spans="1:33" x14ac:dyDescent="0.25">
      <c r="T1" s="427"/>
    </row>
    <row r="2" spans="1:33" ht="18.75" x14ac:dyDescent="0.3">
      <c r="A2" s="428" t="s">
        <v>320</v>
      </c>
      <c r="B2" s="349"/>
      <c r="C2" s="401"/>
      <c r="F2" s="67"/>
      <c r="G2" s="67"/>
      <c r="H2" s="67"/>
      <c r="I2" s="67"/>
      <c r="J2" s="67"/>
      <c r="K2" s="67"/>
      <c r="T2" s="427"/>
    </row>
    <row r="3" spans="1:33" ht="16.5" thickBot="1" x14ac:dyDescent="0.3">
      <c r="F3" s="67"/>
      <c r="G3" s="67"/>
      <c r="H3" s="67"/>
      <c r="I3" s="67"/>
      <c r="J3" s="67"/>
      <c r="K3" s="67"/>
      <c r="T3" s="427"/>
    </row>
    <row r="4" spans="1:33" ht="18" customHeight="1" x14ac:dyDescent="0.25">
      <c r="B4" s="513" t="s">
        <v>322</v>
      </c>
      <c r="C4" s="505"/>
      <c r="D4" s="506"/>
      <c r="E4" s="67"/>
      <c r="F4" s="67"/>
      <c r="G4" s="67"/>
      <c r="H4" s="67"/>
      <c r="I4" s="67"/>
      <c r="J4" s="67"/>
      <c r="K4" s="67"/>
      <c r="L4" s="430"/>
      <c r="M4" s="430"/>
      <c r="N4" s="430"/>
      <c r="O4" s="67"/>
      <c r="P4" s="67"/>
      <c r="Q4" s="67"/>
      <c r="R4" s="67"/>
      <c r="S4" s="67"/>
      <c r="T4" s="135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</row>
    <row r="5" spans="1:33" ht="17.45" customHeight="1" x14ac:dyDescent="0.25">
      <c r="B5" s="431" t="s">
        <v>14</v>
      </c>
      <c r="C5" s="67"/>
      <c r="D5" s="511">
        <v>0</v>
      </c>
      <c r="E5" s="67"/>
      <c r="F5" s="67"/>
      <c r="G5" s="67"/>
      <c r="H5" s="67"/>
      <c r="I5" s="67"/>
      <c r="J5" s="67"/>
      <c r="K5" s="67"/>
      <c r="L5" s="430"/>
      <c r="M5" s="430"/>
      <c r="N5" s="430"/>
      <c r="O5" s="67"/>
      <c r="P5" s="67"/>
      <c r="Q5" s="67"/>
      <c r="R5" s="67"/>
      <c r="S5" s="67"/>
      <c r="T5" s="135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</row>
    <row r="6" spans="1:33" ht="17.45" customHeight="1" x14ac:dyDescent="0.25">
      <c r="B6" s="431" t="s">
        <v>22</v>
      </c>
      <c r="C6" s="67"/>
      <c r="D6" s="511">
        <v>0</v>
      </c>
      <c r="E6" s="67"/>
      <c r="F6" s="67"/>
      <c r="G6" s="67"/>
      <c r="H6" s="67"/>
      <c r="I6" s="67"/>
      <c r="J6" s="67"/>
      <c r="K6" s="67"/>
      <c r="L6" s="430"/>
      <c r="M6" s="430"/>
      <c r="N6" s="430"/>
      <c r="O6" s="67"/>
      <c r="P6" s="67"/>
      <c r="Q6" s="67"/>
      <c r="R6" s="67"/>
      <c r="S6" s="67"/>
      <c r="T6" s="135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</row>
    <row r="7" spans="1:33" ht="17.45" customHeight="1" x14ac:dyDescent="0.25">
      <c r="B7" s="431" t="s">
        <v>23</v>
      </c>
      <c r="C7" s="67"/>
      <c r="D7" s="511">
        <v>0</v>
      </c>
      <c r="E7" s="67"/>
      <c r="F7" s="67"/>
      <c r="G7" s="67"/>
      <c r="H7" s="67"/>
      <c r="I7" s="67"/>
      <c r="J7" s="67"/>
      <c r="K7" s="67"/>
      <c r="L7" s="430"/>
      <c r="M7" s="430"/>
      <c r="N7" s="430"/>
      <c r="O7" s="67"/>
      <c r="P7" s="67"/>
      <c r="Q7" s="67"/>
      <c r="R7" s="67"/>
      <c r="S7" s="67"/>
      <c r="T7" s="135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</row>
    <row r="8" spans="1:33" ht="17.45" customHeight="1" thickBot="1" x14ac:dyDescent="0.3">
      <c r="B8" s="433" t="s">
        <v>24</v>
      </c>
      <c r="C8" s="434"/>
      <c r="D8" s="512">
        <v>0</v>
      </c>
      <c r="E8" s="67"/>
      <c r="F8" s="67"/>
      <c r="G8" s="67"/>
      <c r="H8" s="67"/>
      <c r="I8" s="67"/>
      <c r="J8" s="67"/>
      <c r="K8" s="67"/>
      <c r="L8" s="430"/>
      <c r="M8" s="430"/>
      <c r="N8" s="430"/>
      <c r="O8" s="67"/>
      <c r="P8" s="67"/>
      <c r="Q8" s="67"/>
      <c r="R8" s="67"/>
      <c r="S8" s="67"/>
      <c r="T8" s="135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</row>
    <row r="9" spans="1:33" ht="17.45" customHeight="1" thickBot="1" x14ac:dyDescent="0.3">
      <c r="B9" s="507"/>
      <c r="C9" s="67"/>
      <c r="D9" s="508"/>
      <c r="E9" s="67"/>
      <c r="F9" s="67"/>
      <c r="G9" s="67"/>
      <c r="H9" s="430"/>
      <c r="I9" s="430"/>
      <c r="J9" s="430"/>
      <c r="K9" s="430"/>
      <c r="L9" s="430"/>
      <c r="M9" s="430"/>
      <c r="N9" s="430"/>
      <c r="O9" s="67"/>
      <c r="P9" s="67"/>
      <c r="Q9" s="67"/>
      <c r="R9" s="67"/>
      <c r="S9" s="67"/>
      <c r="T9" s="135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</row>
    <row r="10" spans="1:33" ht="18" customHeight="1" x14ac:dyDescent="0.25">
      <c r="B10" s="513" t="s">
        <v>321</v>
      </c>
      <c r="C10" s="509"/>
      <c r="D10" s="510"/>
      <c r="E10" s="67"/>
      <c r="F10" s="67"/>
      <c r="G10" s="67"/>
      <c r="H10" s="430"/>
      <c r="I10" s="430"/>
      <c r="J10" s="430"/>
      <c r="K10" s="430"/>
      <c r="L10" s="430"/>
      <c r="M10" s="430"/>
      <c r="N10" s="430"/>
      <c r="O10" s="67"/>
      <c r="P10" s="67"/>
      <c r="Q10" s="67"/>
      <c r="R10" s="67"/>
      <c r="S10" s="67"/>
      <c r="T10" s="135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</row>
    <row r="11" spans="1:33" ht="17.45" customHeight="1" x14ac:dyDescent="0.25">
      <c r="B11" s="431" t="s">
        <v>323</v>
      </c>
      <c r="C11" s="67"/>
      <c r="D11" s="511">
        <v>0</v>
      </c>
      <c r="E11" s="432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135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</row>
    <row r="12" spans="1:33" ht="17.45" customHeight="1" thickBot="1" x14ac:dyDescent="0.3">
      <c r="B12" s="433" t="s">
        <v>25</v>
      </c>
      <c r="C12" s="434"/>
      <c r="D12" s="512">
        <v>0</v>
      </c>
      <c r="E12" s="432"/>
      <c r="F12" s="67"/>
      <c r="G12" s="67"/>
      <c r="H12" s="435"/>
      <c r="I12" s="67"/>
      <c r="J12" s="436"/>
      <c r="K12" s="437"/>
      <c r="L12" s="438"/>
      <c r="M12" s="438"/>
      <c r="N12" s="439"/>
      <c r="O12" s="67"/>
      <c r="P12" s="67"/>
      <c r="Q12" s="67"/>
      <c r="R12" s="67"/>
      <c r="S12" s="67"/>
      <c r="T12" s="135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</row>
    <row r="13" spans="1:33" ht="17.45" customHeight="1" thickBot="1" x14ac:dyDescent="0.3">
      <c r="B13" s="67"/>
      <c r="C13" s="67"/>
      <c r="D13" s="67"/>
      <c r="E13" s="440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135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</row>
    <row r="14" spans="1:33" ht="17.45" customHeight="1" thickBot="1" x14ac:dyDescent="0.3">
      <c r="B14" s="67"/>
      <c r="C14" s="67"/>
      <c r="D14" s="441" t="s">
        <v>82</v>
      </c>
      <c r="E14" s="441" t="s">
        <v>83</v>
      </c>
      <c r="F14" s="441" t="s">
        <v>84</v>
      </c>
      <c r="G14" s="441" t="s">
        <v>85</v>
      </c>
      <c r="H14" s="441" t="s">
        <v>86</v>
      </c>
      <c r="I14" s="441" t="s">
        <v>87</v>
      </c>
      <c r="J14" s="441" t="s">
        <v>88</v>
      </c>
      <c r="K14" s="441" t="s">
        <v>89</v>
      </c>
      <c r="L14" s="441" t="s">
        <v>90</v>
      </c>
      <c r="M14" s="441" t="s">
        <v>91</v>
      </c>
      <c r="N14" s="441" t="s">
        <v>92</v>
      </c>
      <c r="O14" s="441" t="s">
        <v>93</v>
      </c>
      <c r="P14" s="441" t="s">
        <v>94</v>
      </c>
      <c r="Q14" s="441" t="s">
        <v>95</v>
      </c>
      <c r="R14" s="441" t="s">
        <v>96</v>
      </c>
      <c r="S14" s="441" t="s">
        <v>97</v>
      </c>
      <c r="T14" s="441" t="s">
        <v>98</v>
      </c>
      <c r="U14" s="441" t="s">
        <v>99</v>
      </c>
      <c r="V14" s="441" t="s">
        <v>100</v>
      </c>
      <c r="W14" s="441" t="s">
        <v>101</v>
      </c>
      <c r="X14" s="441" t="s">
        <v>102</v>
      </c>
      <c r="Y14" s="441" t="s">
        <v>103</v>
      </c>
      <c r="Z14" s="441" t="s">
        <v>104</v>
      </c>
      <c r="AA14" s="441" t="s">
        <v>105</v>
      </c>
      <c r="AB14" s="441" t="s">
        <v>106</v>
      </c>
      <c r="AC14" s="441" t="s">
        <v>107</v>
      </c>
      <c r="AD14" s="441" t="s">
        <v>108</v>
      </c>
      <c r="AE14" s="441" t="s">
        <v>109</v>
      </c>
      <c r="AF14" s="441" t="s">
        <v>110</v>
      </c>
      <c r="AG14" s="442" t="s">
        <v>111</v>
      </c>
    </row>
    <row r="15" spans="1:33" s="443" customFormat="1" ht="17.45" customHeight="1" x14ac:dyDescent="0.25">
      <c r="B15" s="788" t="s">
        <v>132</v>
      </c>
      <c r="C15" s="788"/>
      <c r="D15" s="466"/>
      <c r="E15" s="467"/>
      <c r="F15" s="466"/>
      <c r="G15" s="466"/>
      <c r="H15" s="466"/>
      <c r="I15" s="466"/>
      <c r="J15" s="466"/>
      <c r="K15" s="466"/>
      <c r="L15" s="466"/>
      <c r="M15" s="466"/>
      <c r="N15" s="466"/>
      <c r="O15" s="466"/>
      <c r="P15" s="466"/>
      <c r="Q15" s="466"/>
      <c r="R15" s="466"/>
      <c r="S15" s="466"/>
      <c r="T15" s="466"/>
      <c r="U15" s="466"/>
      <c r="V15" s="466"/>
      <c r="W15" s="466"/>
      <c r="X15" s="466"/>
      <c r="Y15" s="466"/>
      <c r="Z15" s="466"/>
      <c r="AA15" s="466"/>
      <c r="AB15" s="466"/>
      <c r="AC15" s="466"/>
      <c r="AD15" s="466"/>
      <c r="AE15" s="466"/>
      <c r="AF15" s="466"/>
      <c r="AG15" s="468"/>
    </row>
    <row r="16" spans="1:33" ht="21" customHeight="1" x14ac:dyDescent="0.25">
      <c r="B16" s="444" t="s">
        <v>133</v>
      </c>
      <c r="C16" s="67"/>
      <c r="D16" s="460">
        <f>SUM('F-5. Units &amp; Income'!S26:S79)</f>
        <v>0</v>
      </c>
      <c r="E16" s="460">
        <f t="shared" ref="E16:T17" si="0">+D16*(1+$D$5)</f>
        <v>0</v>
      </c>
      <c r="F16" s="460">
        <f t="shared" si="0"/>
        <v>0</v>
      </c>
      <c r="G16" s="460">
        <f t="shared" si="0"/>
        <v>0</v>
      </c>
      <c r="H16" s="460">
        <f t="shared" si="0"/>
        <v>0</v>
      </c>
      <c r="I16" s="460">
        <f t="shared" si="0"/>
        <v>0</v>
      </c>
      <c r="J16" s="460">
        <f t="shared" si="0"/>
        <v>0</v>
      </c>
      <c r="K16" s="460">
        <f t="shared" si="0"/>
        <v>0</v>
      </c>
      <c r="L16" s="460">
        <f t="shared" si="0"/>
        <v>0</v>
      </c>
      <c r="M16" s="460">
        <f t="shared" si="0"/>
        <v>0</v>
      </c>
      <c r="N16" s="460">
        <f t="shared" si="0"/>
        <v>0</v>
      </c>
      <c r="O16" s="460">
        <f t="shared" si="0"/>
        <v>0</v>
      </c>
      <c r="P16" s="460">
        <f t="shared" si="0"/>
        <v>0</v>
      </c>
      <c r="Q16" s="460">
        <f t="shared" si="0"/>
        <v>0</v>
      </c>
      <c r="R16" s="460">
        <f t="shared" si="0"/>
        <v>0</v>
      </c>
      <c r="S16" s="460">
        <f t="shared" si="0"/>
        <v>0</v>
      </c>
      <c r="T16" s="460">
        <f t="shared" si="0"/>
        <v>0</v>
      </c>
      <c r="U16" s="460">
        <f t="shared" ref="U16:AG17" si="1">+T16*(1+$D$5)</f>
        <v>0</v>
      </c>
      <c r="V16" s="460">
        <f t="shared" si="1"/>
        <v>0</v>
      </c>
      <c r="W16" s="460">
        <f t="shared" si="1"/>
        <v>0</v>
      </c>
      <c r="X16" s="460">
        <f t="shared" si="1"/>
        <v>0</v>
      </c>
      <c r="Y16" s="460">
        <f t="shared" si="1"/>
        <v>0</v>
      </c>
      <c r="Z16" s="460">
        <f t="shared" si="1"/>
        <v>0</v>
      </c>
      <c r="AA16" s="460">
        <f t="shared" si="1"/>
        <v>0</v>
      </c>
      <c r="AB16" s="460">
        <f t="shared" si="1"/>
        <v>0</v>
      </c>
      <c r="AC16" s="460">
        <f t="shared" si="1"/>
        <v>0</v>
      </c>
      <c r="AD16" s="460">
        <f t="shared" si="1"/>
        <v>0</v>
      </c>
      <c r="AE16" s="460">
        <f t="shared" si="1"/>
        <v>0</v>
      </c>
      <c r="AF16" s="460">
        <f t="shared" si="1"/>
        <v>0</v>
      </c>
      <c r="AG16" s="461">
        <f t="shared" si="1"/>
        <v>0</v>
      </c>
    </row>
    <row r="17" spans="2:33" s="446" customFormat="1" ht="21" customHeight="1" x14ac:dyDescent="0.25">
      <c r="B17" s="444" t="s">
        <v>134</v>
      </c>
      <c r="C17" s="447"/>
      <c r="D17" s="445">
        <f>SUM('F-5. Units &amp; Income'!R26:R79)</f>
        <v>0</v>
      </c>
      <c r="E17" s="445">
        <f t="shared" si="0"/>
        <v>0</v>
      </c>
      <c r="F17" s="445">
        <f t="shared" si="0"/>
        <v>0</v>
      </c>
      <c r="G17" s="445">
        <f t="shared" si="0"/>
        <v>0</v>
      </c>
      <c r="H17" s="445">
        <f t="shared" si="0"/>
        <v>0</v>
      </c>
      <c r="I17" s="445">
        <f t="shared" si="0"/>
        <v>0</v>
      </c>
      <c r="J17" s="445">
        <f t="shared" si="0"/>
        <v>0</v>
      </c>
      <c r="K17" s="445">
        <f t="shared" si="0"/>
        <v>0</v>
      </c>
      <c r="L17" s="445">
        <f t="shared" si="0"/>
        <v>0</v>
      </c>
      <c r="M17" s="445">
        <f t="shared" si="0"/>
        <v>0</v>
      </c>
      <c r="N17" s="445">
        <f t="shared" si="0"/>
        <v>0</v>
      </c>
      <c r="O17" s="445">
        <f t="shared" si="0"/>
        <v>0</v>
      </c>
      <c r="P17" s="445">
        <f t="shared" si="0"/>
        <v>0</v>
      </c>
      <c r="Q17" s="445">
        <f t="shared" si="0"/>
        <v>0</v>
      </c>
      <c r="R17" s="445">
        <f t="shared" si="0"/>
        <v>0</v>
      </c>
      <c r="S17" s="445">
        <f t="shared" si="0"/>
        <v>0</v>
      </c>
      <c r="T17" s="445">
        <f t="shared" si="0"/>
        <v>0</v>
      </c>
      <c r="U17" s="445">
        <f t="shared" si="1"/>
        <v>0</v>
      </c>
      <c r="V17" s="445">
        <f t="shared" si="1"/>
        <v>0</v>
      </c>
      <c r="W17" s="445">
        <f t="shared" si="1"/>
        <v>0</v>
      </c>
      <c r="X17" s="445">
        <f t="shared" si="1"/>
        <v>0</v>
      </c>
      <c r="Y17" s="445">
        <f t="shared" si="1"/>
        <v>0</v>
      </c>
      <c r="Z17" s="445">
        <f t="shared" si="1"/>
        <v>0</v>
      </c>
      <c r="AA17" s="445">
        <f t="shared" si="1"/>
        <v>0</v>
      </c>
      <c r="AB17" s="445">
        <f t="shared" si="1"/>
        <v>0</v>
      </c>
      <c r="AC17" s="445">
        <f t="shared" si="1"/>
        <v>0</v>
      </c>
      <c r="AD17" s="445">
        <f t="shared" si="1"/>
        <v>0</v>
      </c>
      <c r="AE17" s="445">
        <f t="shared" si="1"/>
        <v>0</v>
      </c>
      <c r="AF17" s="445">
        <f t="shared" si="1"/>
        <v>0</v>
      </c>
      <c r="AG17" s="461">
        <f t="shared" si="1"/>
        <v>0</v>
      </c>
    </row>
    <row r="18" spans="2:33" s="446" customFormat="1" ht="21" customHeight="1" x14ac:dyDescent="0.25">
      <c r="B18" s="448" t="s">
        <v>135</v>
      </c>
      <c r="C18" s="449"/>
      <c r="D18" s="445">
        <f>-(D16+D17)*$D$11</f>
        <v>0</v>
      </c>
      <c r="E18" s="445">
        <f t="shared" ref="E18:AD18" si="2">-(E16+E17)*$D$11</f>
        <v>0</v>
      </c>
      <c r="F18" s="445">
        <f t="shared" si="2"/>
        <v>0</v>
      </c>
      <c r="G18" s="445">
        <f t="shared" si="2"/>
        <v>0</v>
      </c>
      <c r="H18" s="445">
        <f t="shared" si="2"/>
        <v>0</v>
      </c>
      <c r="I18" s="445">
        <f t="shared" si="2"/>
        <v>0</v>
      </c>
      <c r="J18" s="445">
        <f t="shared" si="2"/>
        <v>0</v>
      </c>
      <c r="K18" s="445">
        <f t="shared" si="2"/>
        <v>0</v>
      </c>
      <c r="L18" s="445">
        <f t="shared" si="2"/>
        <v>0</v>
      </c>
      <c r="M18" s="445">
        <f t="shared" si="2"/>
        <v>0</v>
      </c>
      <c r="N18" s="445">
        <f t="shared" si="2"/>
        <v>0</v>
      </c>
      <c r="O18" s="445">
        <f t="shared" si="2"/>
        <v>0</v>
      </c>
      <c r="P18" s="445">
        <f t="shared" si="2"/>
        <v>0</v>
      </c>
      <c r="Q18" s="445">
        <f t="shared" si="2"/>
        <v>0</v>
      </c>
      <c r="R18" s="445">
        <f t="shared" si="2"/>
        <v>0</v>
      </c>
      <c r="S18" s="445">
        <f t="shared" si="2"/>
        <v>0</v>
      </c>
      <c r="T18" s="445">
        <f t="shared" si="2"/>
        <v>0</v>
      </c>
      <c r="U18" s="445">
        <f t="shared" si="2"/>
        <v>0</v>
      </c>
      <c r="V18" s="445">
        <f t="shared" si="2"/>
        <v>0</v>
      </c>
      <c r="W18" s="445">
        <f t="shared" si="2"/>
        <v>0</v>
      </c>
      <c r="X18" s="445">
        <f t="shared" si="2"/>
        <v>0</v>
      </c>
      <c r="Y18" s="445">
        <f t="shared" si="2"/>
        <v>0</v>
      </c>
      <c r="Z18" s="445">
        <f t="shared" si="2"/>
        <v>0</v>
      </c>
      <c r="AA18" s="445">
        <f t="shared" si="2"/>
        <v>0</v>
      </c>
      <c r="AB18" s="445">
        <f t="shared" si="2"/>
        <v>0</v>
      </c>
      <c r="AC18" s="445">
        <f t="shared" si="2"/>
        <v>0</v>
      </c>
      <c r="AD18" s="445">
        <f t="shared" si="2"/>
        <v>0</v>
      </c>
      <c r="AE18" s="445">
        <f>-(AE16+AE17)*$D$11</f>
        <v>0</v>
      </c>
      <c r="AF18" s="445">
        <f>-(AF16+AF17)*$D$11</f>
        <v>0</v>
      </c>
      <c r="AG18" s="461">
        <f>-(AG16+AG17)*$D$11</f>
        <v>0</v>
      </c>
    </row>
    <row r="19" spans="2:33" ht="17.45" customHeight="1" thickBot="1" x14ac:dyDescent="0.3">
      <c r="B19" s="444"/>
      <c r="C19" s="67"/>
      <c r="D19" s="450"/>
      <c r="E19" s="131"/>
      <c r="F19" s="450"/>
      <c r="G19" s="450"/>
      <c r="H19" s="450"/>
      <c r="I19" s="450"/>
      <c r="J19" s="450"/>
      <c r="K19" s="450"/>
      <c r="L19" s="450"/>
      <c r="M19" s="450"/>
      <c r="N19" s="450"/>
      <c r="O19" s="450"/>
      <c r="P19" s="450"/>
      <c r="Q19" s="450"/>
      <c r="R19" s="450"/>
      <c r="S19" s="450"/>
      <c r="T19" s="450"/>
      <c r="U19" s="450"/>
      <c r="V19" s="450"/>
      <c r="W19" s="450"/>
      <c r="X19" s="450"/>
      <c r="Y19" s="450"/>
      <c r="Z19" s="450"/>
      <c r="AA19" s="450"/>
      <c r="AB19" s="450"/>
      <c r="AC19" s="450"/>
      <c r="AD19" s="450"/>
      <c r="AE19" s="450"/>
      <c r="AF19" s="450"/>
      <c r="AG19" s="451"/>
    </row>
    <row r="20" spans="2:33" ht="17.45" customHeight="1" thickBot="1" x14ac:dyDescent="0.3">
      <c r="B20" s="452" t="s">
        <v>26</v>
      </c>
      <c r="C20" s="67"/>
      <c r="D20" s="132">
        <f t="shared" ref="D20:AG20" si="3">+D17+D16+D18</f>
        <v>0</v>
      </c>
      <c r="E20" s="514">
        <f t="shared" si="3"/>
        <v>0</v>
      </c>
      <c r="F20" s="514">
        <f t="shared" si="3"/>
        <v>0</v>
      </c>
      <c r="G20" s="514">
        <f t="shared" si="3"/>
        <v>0</v>
      </c>
      <c r="H20" s="514">
        <f t="shared" si="3"/>
        <v>0</v>
      </c>
      <c r="I20" s="514">
        <f t="shared" si="3"/>
        <v>0</v>
      </c>
      <c r="J20" s="514">
        <f t="shared" si="3"/>
        <v>0</v>
      </c>
      <c r="K20" s="514">
        <f t="shared" si="3"/>
        <v>0</v>
      </c>
      <c r="L20" s="514">
        <f t="shared" si="3"/>
        <v>0</v>
      </c>
      <c r="M20" s="514">
        <f t="shared" si="3"/>
        <v>0</v>
      </c>
      <c r="N20" s="514">
        <f t="shared" si="3"/>
        <v>0</v>
      </c>
      <c r="O20" s="514">
        <f t="shared" si="3"/>
        <v>0</v>
      </c>
      <c r="P20" s="514">
        <f t="shared" si="3"/>
        <v>0</v>
      </c>
      <c r="Q20" s="514">
        <f t="shared" si="3"/>
        <v>0</v>
      </c>
      <c r="R20" s="514">
        <f t="shared" si="3"/>
        <v>0</v>
      </c>
      <c r="S20" s="514">
        <f t="shared" si="3"/>
        <v>0</v>
      </c>
      <c r="T20" s="514">
        <f t="shared" si="3"/>
        <v>0</v>
      </c>
      <c r="U20" s="514">
        <f t="shared" si="3"/>
        <v>0</v>
      </c>
      <c r="V20" s="514">
        <f t="shared" si="3"/>
        <v>0</v>
      </c>
      <c r="W20" s="514">
        <f t="shared" si="3"/>
        <v>0</v>
      </c>
      <c r="X20" s="514">
        <f t="shared" si="3"/>
        <v>0</v>
      </c>
      <c r="Y20" s="514">
        <f t="shared" si="3"/>
        <v>0</v>
      </c>
      <c r="Z20" s="514">
        <f t="shared" si="3"/>
        <v>0</v>
      </c>
      <c r="AA20" s="514">
        <f t="shared" si="3"/>
        <v>0</v>
      </c>
      <c r="AB20" s="514">
        <f t="shared" si="3"/>
        <v>0</v>
      </c>
      <c r="AC20" s="514">
        <f t="shared" si="3"/>
        <v>0</v>
      </c>
      <c r="AD20" s="514">
        <f t="shared" si="3"/>
        <v>0</v>
      </c>
      <c r="AE20" s="514">
        <f t="shared" si="3"/>
        <v>0</v>
      </c>
      <c r="AF20" s="515">
        <f t="shared" si="3"/>
        <v>0</v>
      </c>
      <c r="AG20" s="516">
        <f t="shared" si="3"/>
        <v>0</v>
      </c>
    </row>
    <row r="21" spans="2:33" ht="17.45" customHeight="1" x14ac:dyDescent="0.25">
      <c r="B21" s="453"/>
      <c r="C21" s="454" t="s">
        <v>168</v>
      </c>
      <c r="D21" s="130">
        <f>D20-'F-5. Units &amp; Income'!F13-D18</f>
        <v>0</v>
      </c>
      <c r="E21" s="131"/>
      <c r="F21" s="131"/>
      <c r="G21" s="131"/>
      <c r="H21" s="131"/>
      <c r="I21" s="131"/>
      <c r="J21" s="131"/>
      <c r="K21" s="131"/>
      <c r="L21" s="131"/>
      <c r="M21" s="432"/>
      <c r="N21" s="131"/>
      <c r="O21" s="131"/>
      <c r="P21" s="131"/>
      <c r="Q21" s="131"/>
      <c r="R21" s="131"/>
      <c r="S21" s="131"/>
      <c r="T21" s="131"/>
      <c r="U21" s="131"/>
      <c r="V21" s="131"/>
      <c r="W21" s="432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</row>
    <row r="22" spans="2:33" ht="17.45" customHeight="1" thickBot="1" x14ac:dyDescent="0.3">
      <c r="B22" s="444"/>
      <c r="C22" s="67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455"/>
    </row>
    <row r="23" spans="2:33" ht="17.45" customHeight="1" x14ac:dyDescent="0.25">
      <c r="B23" s="456" t="s">
        <v>112</v>
      </c>
      <c r="C23" s="67"/>
      <c r="D23" s="126">
        <v>0</v>
      </c>
      <c r="E23" s="457">
        <f>+D23*(1+$D$6)</f>
        <v>0</v>
      </c>
      <c r="F23" s="457">
        <f t="shared" ref="F23:AG23" si="4">+E23*(1+$D$6)</f>
        <v>0</v>
      </c>
      <c r="G23" s="457">
        <f t="shared" si="4"/>
        <v>0</v>
      </c>
      <c r="H23" s="457">
        <f t="shared" si="4"/>
        <v>0</v>
      </c>
      <c r="I23" s="457">
        <f t="shared" si="4"/>
        <v>0</v>
      </c>
      <c r="J23" s="457">
        <f t="shared" si="4"/>
        <v>0</v>
      </c>
      <c r="K23" s="457">
        <f t="shared" si="4"/>
        <v>0</v>
      </c>
      <c r="L23" s="457">
        <f t="shared" si="4"/>
        <v>0</v>
      </c>
      <c r="M23" s="457">
        <f t="shared" si="4"/>
        <v>0</v>
      </c>
      <c r="N23" s="457">
        <f t="shared" si="4"/>
        <v>0</v>
      </c>
      <c r="O23" s="457">
        <f t="shared" si="4"/>
        <v>0</v>
      </c>
      <c r="P23" s="457">
        <f t="shared" si="4"/>
        <v>0</v>
      </c>
      <c r="Q23" s="457">
        <f t="shared" si="4"/>
        <v>0</v>
      </c>
      <c r="R23" s="457">
        <f t="shared" si="4"/>
        <v>0</v>
      </c>
      <c r="S23" s="457">
        <f t="shared" si="4"/>
        <v>0</v>
      </c>
      <c r="T23" s="457">
        <f t="shared" si="4"/>
        <v>0</v>
      </c>
      <c r="U23" s="457">
        <f t="shared" si="4"/>
        <v>0</v>
      </c>
      <c r="V23" s="457">
        <f t="shared" si="4"/>
        <v>0</v>
      </c>
      <c r="W23" s="457">
        <f t="shared" si="4"/>
        <v>0</v>
      </c>
      <c r="X23" s="457">
        <f t="shared" si="4"/>
        <v>0</v>
      </c>
      <c r="Y23" s="457">
        <f t="shared" si="4"/>
        <v>0</v>
      </c>
      <c r="Z23" s="457">
        <f t="shared" si="4"/>
        <v>0</v>
      </c>
      <c r="AA23" s="457">
        <f t="shared" si="4"/>
        <v>0</v>
      </c>
      <c r="AB23" s="457">
        <f t="shared" si="4"/>
        <v>0</v>
      </c>
      <c r="AC23" s="457">
        <f t="shared" si="4"/>
        <v>0</v>
      </c>
      <c r="AD23" s="457">
        <f t="shared" si="4"/>
        <v>0</v>
      </c>
      <c r="AE23" s="457">
        <f t="shared" si="4"/>
        <v>0</v>
      </c>
      <c r="AF23" s="457">
        <f t="shared" si="4"/>
        <v>0</v>
      </c>
      <c r="AG23" s="458">
        <f t="shared" si="4"/>
        <v>0</v>
      </c>
    </row>
    <row r="24" spans="2:33" ht="17.45" customHeight="1" x14ac:dyDescent="0.25">
      <c r="B24" s="459" t="s">
        <v>22</v>
      </c>
      <c r="C24" s="67"/>
      <c r="D24" s="127">
        <v>0</v>
      </c>
      <c r="E24" s="460">
        <f>+D24*(1+$D$6)</f>
        <v>0</v>
      </c>
      <c r="F24" s="460">
        <f t="shared" ref="F24:AG24" si="5">+E24*(1+$D$6)</f>
        <v>0</v>
      </c>
      <c r="G24" s="460">
        <f t="shared" si="5"/>
        <v>0</v>
      </c>
      <c r="H24" s="460">
        <f t="shared" si="5"/>
        <v>0</v>
      </c>
      <c r="I24" s="460">
        <f t="shared" si="5"/>
        <v>0</v>
      </c>
      <c r="J24" s="460">
        <f t="shared" si="5"/>
        <v>0</v>
      </c>
      <c r="K24" s="460">
        <f t="shared" si="5"/>
        <v>0</v>
      </c>
      <c r="L24" s="460">
        <f t="shared" si="5"/>
        <v>0</v>
      </c>
      <c r="M24" s="460">
        <f t="shared" si="5"/>
        <v>0</v>
      </c>
      <c r="N24" s="460">
        <f t="shared" si="5"/>
        <v>0</v>
      </c>
      <c r="O24" s="460">
        <f t="shared" si="5"/>
        <v>0</v>
      </c>
      <c r="P24" s="460">
        <f t="shared" si="5"/>
        <v>0</v>
      </c>
      <c r="Q24" s="460">
        <f t="shared" si="5"/>
        <v>0</v>
      </c>
      <c r="R24" s="460">
        <f t="shared" si="5"/>
        <v>0</v>
      </c>
      <c r="S24" s="460">
        <f t="shared" si="5"/>
        <v>0</v>
      </c>
      <c r="T24" s="460">
        <f t="shared" si="5"/>
        <v>0</v>
      </c>
      <c r="U24" s="460">
        <f t="shared" si="5"/>
        <v>0</v>
      </c>
      <c r="V24" s="460">
        <f t="shared" si="5"/>
        <v>0</v>
      </c>
      <c r="W24" s="460">
        <f t="shared" si="5"/>
        <v>0</v>
      </c>
      <c r="X24" s="460">
        <f t="shared" si="5"/>
        <v>0</v>
      </c>
      <c r="Y24" s="460">
        <f t="shared" si="5"/>
        <v>0</v>
      </c>
      <c r="Z24" s="460">
        <f t="shared" si="5"/>
        <v>0</v>
      </c>
      <c r="AA24" s="460">
        <f t="shared" si="5"/>
        <v>0</v>
      </c>
      <c r="AB24" s="460">
        <f t="shared" si="5"/>
        <v>0</v>
      </c>
      <c r="AC24" s="460">
        <f t="shared" si="5"/>
        <v>0</v>
      </c>
      <c r="AD24" s="460">
        <f t="shared" si="5"/>
        <v>0</v>
      </c>
      <c r="AE24" s="460">
        <f t="shared" si="5"/>
        <v>0</v>
      </c>
      <c r="AF24" s="460">
        <f t="shared" si="5"/>
        <v>0</v>
      </c>
      <c r="AG24" s="461">
        <f t="shared" si="5"/>
        <v>0</v>
      </c>
    </row>
    <row r="25" spans="2:33" ht="17.45" customHeight="1" thickBot="1" x14ac:dyDescent="0.3">
      <c r="B25" s="462" t="s">
        <v>27</v>
      </c>
      <c r="C25" s="434"/>
      <c r="D25" s="128">
        <f>+D20+D23+D24</f>
        <v>0</v>
      </c>
      <c r="E25" s="113">
        <f t="shared" ref="E25:AG25" si="6">+E20+E23+E24</f>
        <v>0</v>
      </c>
      <c r="F25" s="113">
        <f t="shared" si="6"/>
        <v>0</v>
      </c>
      <c r="G25" s="113">
        <f t="shared" si="6"/>
        <v>0</v>
      </c>
      <c r="H25" s="113">
        <f t="shared" si="6"/>
        <v>0</v>
      </c>
      <c r="I25" s="113">
        <f t="shared" si="6"/>
        <v>0</v>
      </c>
      <c r="J25" s="113">
        <f t="shared" si="6"/>
        <v>0</v>
      </c>
      <c r="K25" s="113">
        <f t="shared" si="6"/>
        <v>0</v>
      </c>
      <c r="L25" s="113">
        <f t="shared" si="6"/>
        <v>0</v>
      </c>
      <c r="M25" s="113">
        <f t="shared" si="6"/>
        <v>0</v>
      </c>
      <c r="N25" s="113">
        <f t="shared" si="6"/>
        <v>0</v>
      </c>
      <c r="O25" s="113">
        <f t="shared" si="6"/>
        <v>0</v>
      </c>
      <c r="P25" s="113">
        <f t="shared" si="6"/>
        <v>0</v>
      </c>
      <c r="Q25" s="113">
        <f t="shared" si="6"/>
        <v>0</v>
      </c>
      <c r="R25" s="113">
        <f t="shared" si="6"/>
        <v>0</v>
      </c>
      <c r="S25" s="113">
        <f t="shared" si="6"/>
        <v>0</v>
      </c>
      <c r="T25" s="113">
        <f t="shared" si="6"/>
        <v>0</v>
      </c>
      <c r="U25" s="113">
        <f t="shared" si="6"/>
        <v>0</v>
      </c>
      <c r="V25" s="113">
        <f t="shared" si="6"/>
        <v>0</v>
      </c>
      <c r="W25" s="113">
        <f t="shared" si="6"/>
        <v>0</v>
      </c>
      <c r="X25" s="113">
        <f t="shared" si="6"/>
        <v>0</v>
      </c>
      <c r="Y25" s="113">
        <f t="shared" si="6"/>
        <v>0</v>
      </c>
      <c r="Z25" s="113">
        <f t="shared" si="6"/>
        <v>0</v>
      </c>
      <c r="AA25" s="113">
        <f t="shared" si="6"/>
        <v>0</v>
      </c>
      <c r="AB25" s="113">
        <f t="shared" si="6"/>
        <v>0</v>
      </c>
      <c r="AC25" s="113">
        <f t="shared" si="6"/>
        <v>0</v>
      </c>
      <c r="AD25" s="113">
        <f t="shared" si="6"/>
        <v>0</v>
      </c>
      <c r="AE25" s="113">
        <f t="shared" si="6"/>
        <v>0</v>
      </c>
      <c r="AF25" s="113">
        <f t="shared" si="6"/>
        <v>0</v>
      </c>
      <c r="AG25" s="129">
        <f t="shared" si="6"/>
        <v>0</v>
      </c>
    </row>
    <row r="26" spans="2:33" ht="17.45" customHeight="1" thickBot="1" x14ac:dyDescent="0.3">
      <c r="B26" s="463"/>
      <c r="C26" s="67"/>
      <c r="D26" s="464"/>
      <c r="E26" s="464"/>
      <c r="F26" s="464"/>
      <c r="G26" s="464"/>
      <c r="H26" s="464"/>
      <c r="I26" s="464"/>
      <c r="J26" s="464"/>
      <c r="K26" s="464"/>
      <c r="L26" s="464"/>
      <c r="M26" s="464"/>
      <c r="N26" s="464"/>
      <c r="O26" s="464"/>
      <c r="P26" s="464"/>
      <c r="Q26" s="464"/>
      <c r="R26" s="464"/>
      <c r="S26" s="464"/>
      <c r="T26" s="464"/>
      <c r="U26" s="464"/>
      <c r="V26" s="464"/>
      <c r="W26" s="464"/>
      <c r="X26" s="464"/>
      <c r="Y26" s="464"/>
      <c r="Z26" s="464"/>
      <c r="AA26" s="464"/>
      <c r="AB26" s="464"/>
      <c r="AC26" s="464"/>
      <c r="AD26" s="464"/>
      <c r="AE26" s="464"/>
      <c r="AF26" s="464"/>
      <c r="AG26" s="464"/>
    </row>
    <row r="27" spans="2:33" ht="17.45" customHeight="1" x14ac:dyDescent="0.25">
      <c r="B27" s="465" t="s">
        <v>113</v>
      </c>
      <c r="C27" s="429"/>
      <c r="D27" s="466"/>
      <c r="E27" s="467"/>
      <c r="F27" s="466"/>
      <c r="G27" s="466"/>
      <c r="H27" s="466"/>
      <c r="I27" s="466"/>
      <c r="J27" s="466"/>
      <c r="K27" s="466"/>
      <c r="L27" s="466"/>
      <c r="M27" s="466"/>
      <c r="N27" s="466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6"/>
      <c r="AB27" s="466"/>
      <c r="AC27" s="466"/>
      <c r="AD27" s="466"/>
      <c r="AE27" s="466"/>
      <c r="AF27" s="466"/>
      <c r="AG27" s="468"/>
    </row>
    <row r="28" spans="2:33" ht="17.45" customHeight="1" x14ac:dyDescent="0.25">
      <c r="B28" s="469" t="s">
        <v>28</v>
      </c>
      <c r="C28" s="432"/>
      <c r="D28" s="564">
        <f>D25*$D$12</f>
        <v>0</v>
      </c>
      <c r="E28" s="564">
        <f>E25*$D$12</f>
        <v>0</v>
      </c>
      <c r="F28" s="564">
        <f t="shared" ref="F28:AG28" si="7">F25*$D$12</f>
        <v>0</v>
      </c>
      <c r="G28" s="564">
        <f t="shared" si="7"/>
        <v>0</v>
      </c>
      <c r="H28" s="564">
        <f t="shared" si="7"/>
        <v>0</v>
      </c>
      <c r="I28" s="564">
        <f t="shared" si="7"/>
        <v>0</v>
      </c>
      <c r="J28" s="564">
        <f t="shared" si="7"/>
        <v>0</v>
      </c>
      <c r="K28" s="564">
        <f t="shared" si="7"/>
        <v>0</v>
      </c>
      <c r="L28" s="564">
        <f t="shared" si="7"/>
        <v>0</v>
      </c>
      <c r="M28" s="564">
        <f t="shared" si="7"/>
        <v>0</v>
      </c>
      <c r="N28" s="564">
        <f t="shared" si="7"/>
        <v>0</v>
      </c>
      <c r="O28" s="564">
        <f t="shared" si="7"/>
        <v>0</v>
      </c>
      <c r="P28" s="564">
        <f t="shared" si="7"/>
        <v>0</v>
      </c>
      <c r="Q28" s="564">
        <f t="shared" si="7"/>
        <v>0</v>
      </c>
      <c r="R28" s="564">
        <f t="shared" si="7"/>
        <v>0</v>
      </c>
      <c r="S28" s="564">
        <f t="shared" si="7"/>
        <v>0</v>
      </c>
      <c r="T28" s="564">
        <f t="shared" si="7"/>
        <v>0</v>
      </c>
      <c r="U28" s="564">
        <f t="shared" si="7"/>
        <v>0</v>
      </c>
      <c r="V28" s="564">
        <f t="shared" si="7"/>
        <v>0</v>
      </c>
      <c r="W28" s="564">
        <f t="shared" si="7"/>
        <v>0</v>
      </c>
      <c r="X28" s="564">
        <f t="shared" si="7"/>
        <v>0</v>
      </c>
      <c r="Y28" s="564">
        <f t="shared" si="7"/>
        <v>0</v>
      </c>
      <c r="Z28" s="564">
        <f t="shared" si="7"/>
        <v>0</v>
      </c>
      <c r="AA28" s="564">
        <f t="shared" si="7"/>
        <v>0</v>
      </c>
      <c r="AB28" s="564">
        <f t="shared" si="7"/>
        <v>0</v>
      </c>
      <c r="AC28" s="564">
        <f t="shared" si="7"/>
        <v>0</v>
      </c>
      <c r="AD28" s="564">
        <f t="shared" si="7"/>
        <v>0</v>
      </c>
      <c r="AE28" s="564">
        <f t="shared" si="7"/>
        <v>0</v>
      </c>
      <c r="AF28" s="564">
        <f t="shared" si="7"/>
        <v>0</v>
      </c>
      <c r="AG28" s="564">
        <f t="shared" si="7"/>
        <v>0</v>
      </c>
    </row>
    <row r="29" spans="2:33" ht="17.45" customHeight="1" x14ac:dyDescent="0.25">
      <c r="B29" s="444" t="s">
        <v>29</v>
      </c>
      <c r="C29" s="67"/>
      <c r="D29" s="112">
        <v>0</v>
      </c>
      <c r="E29" s="114">
        <f>D29*(1+$D$8)</f>
        <v>0</v>
      </c>
      <c r="F29" s="114">
        <f t="shared" ref="E29:T36" si="8">E29*(1+$D$8)</f>
        <v>0</v>
      </c>
      <c r="G29" s="114">
        <f t="shared" si="8"/>
        <v>0</v>
      </c>
      <c r="H29" s="114">
        <f t="shared" si="8"/>
        <v>0</v>
      </c>
      <c r="I29" s="114">
        <f t="shared" si="8"/>
        <v>0</v>
      </c>
      <c r="J29" s="114">
        <f t="shared" si="8"/>
        <v>0</v>
      </c>
      <c r="K29" s="114">
        <f t="shared" si="8"/>
        <v>0</v>
      </c>
      <c r="L29" s="114">
        <f t="shared" si="8"/>
        <v>0</v>
      </c>
      <c r="M29" s="114">
        <f t="shared" si="8"/>
        <v>0</v>
      </c>
      <c r="N29" s="114">
        <f t="shared" si="8"/>
        <v>0</v>
      </c>
      <c r="O29" s="114">
        <f t="shared" si="8"/>
        <v>0</v>
      </c>
      <c r="P29" s="114">
        <f t="shared" si="8"/>
        <v>0</v>
      </c>
      <c r="Q29" s="114">
        <f t="shared" si="8"/>
        <v>0</v>
      </c>
      <c r="R29" s="114">
        <f t="shared" si="8"/>
        <v>0</v>
      </c>
      <c r="S29" s="114">
        <f t="shared" si="8"/>
        <v>0</v>
      </c>
      <c r="T29" s="114">
        <f t="shared" si="8"/>
        <v>0</v>
      </c>
      <c r="U29" s="114">
        <f t="shared" ref="U29:AG36" si="9">T29*(1+$D$8)</f>
        <v>0</v>
      </c>
      <c r="V29" s="114">
        <f t="shared" si="9"/>
        <v>0</v>
      </c>
      <c r="W29" s="114">
        <f t="shared" si="9"/>
        <v>0</v>
      </c>
      <c r="X29" s="114">
        <f t="shared" si="9"/>
        <v>0</v>
      </c>
      <c r="Y29" s="114">
        <f t="shared" si="9"/>
        <v>0</v>
      </c>
      <c r="Z29" s="114">
        <f t="shared" si="9"/>
        <v>0</v>
      </c>
      <c r="AA29" s="114">
        <f t="shared" si="9"/>
        <v>0</v>
      </c>
      <c r="AB29" s="114">
        <f t="shared" si="9"/>
        <v>0</v>
      </c>
      <c r="AC29" s="114">
        <f t="shared" si="9"/>
        <v>0</v>
      </c>
      <c r="AD29" s="114">
        <f t="shared" si="9"/>
        <v>0</v>
      </c>
      <c r="AE29" s="114">
        <f t="shared" si="9"/>
        <v>0</v>
      </c>
      <c r="AF29" s="114">
        <f t="shared" si="9"/>
        <v>0</v>
      </c>
      <c r="AG29" s="115">
        <f t="shared" si="9"/>
        <v>0</v>
      </c>
    </row>
    <row r="30" spans="2:33" ht="17.45" customHeight="1" x14ac:dyDescent="0.25">
      <c r="B30" s="444" t="s">
        <v>30</v>
      </c>
      <c r="C30" s="67"/>
      <c r="D30" s="112">
        <v>0</v>
      </c>
      <c r="E30" s="114">
        <f t="shared" si="8"/>
        <v>0</v>
      </c>
      <c r="F30" s="114">
        <f t="shared" si="8"/>
        <v>0</v>
      </c>
      <c r="G30" s="114">
        <f t="shared" si="8"/>
        <v>0</v>
      </c>
      <c r="H30" s="114">
        <f t="shared" si="8"/>
        <v>0</v>
      </c>
      <c r="I30" s="114">
        <f t="shared" si="8"/>
        <v>0</v>
      </c>
      <c r="J30" s="114">
        <f t="shared" si="8"/>
        <v>0</v>
      </c>
      <c r="K30" s="114">
        <f t="shared" si="8"/>
        <v>0</v>
      </c>
      <c r="L30" s="114">
        <f t="shared" si="8"/>
        <v>0</v>
      </c>
      <c r="M30" s="114">
        <f t="shared" si="8"/>
        <v>0</v>
      </c>
      <c r="N30" s="114">
        <f t="shared" si="8"/>
        <v>0</v>
      </c>
      <c r="O30" s="114">
        <f t="shared" si="8"/>
        <v>0</v>
      </c>
      <c r="P30" s="114">
        <f t="shared" si="8"/>
        <v>0</v>
      </c>
      <c r="Q30" s="114">
        <f t="shared" si="8"/>
        <v>0</v>
      </c>
      <c r="R30" s="114">
        <f t="shared" si="8"/>
        <v>0</v>
      </c>
      <c r="S30" s="114">
        <f t="shared" si="8"/>
        <v>0</v>
      </c>
      <c r="T30" s="114">
        <f t="shared" si="8"/>
        <v>0</v>
      </c>
      <c r="U30" s="114">
        <f t="shared" si="9"/>
        <v>0</v>
      </c>
      <c r="V30" s="114">
        <f t="shared" si="9"/>
        <v>0</v>
      </c>
      <c r="W30" s="114">
        <f t="shared" si="9"/>
        <v>0</v>
      </c>
      <c r="X30" s="114">
        <f t="shared" si="9"/>
        <v>0</v>
      </c>
      <c r="Y30" s="114">
        <f t="shared" si="9"/>
        <v>0</v>
      </c>
      <c r="Z30" s="114">
        <f t="shared" si="9"/>
        <v>0</v>
      </c>
      <c r="AA30" s="114">
        <f t="shared" si="9"/>
        <v>0</v>
      </c>
      <c r="AB30" s="114">
        <f t="shared" si="9"/>
        <v>0</v>
      </c>
      <c r="AC30" s="114">
        <f t="shared" si="9"/>
        <v>0</v>
      </c>
      <c r="AD30" s="114">
        <f t="shared" si="9"/>
        <v>0</v>
      </c>
      <c r="AE30" s="114">
        <f t="shared" si="9"/>
        <v>0</v>
      </c>
      <c r="AF30" s="114">
        <f t="shared" si="9"/>
        <v>0</v>
      </c>
      <c r="AG30" s="115">
        <f t="shared" si="9"/>
        <v>0</v>
      </c>
    </row>
    <row r="31" spans="2:33" ht="17.45" customHeight="1" x14ac:dyDescent="0.25">
      <c r="B31" s="470" t="s">
        <v>31</v>
      </c>
      <c r="C31" s="67"/>
      <c r="D31" s="112">
        <v>0</v>
      </c>
      <c r="E31" s="114">
        <f t="shared" si="8"/>
        <v>0</v>
      </c>
      <c r="F31" s="114">
        <f t="shared" si="8"/>
        <v>0</v>
      </c>
      <c r="G31" s="114">
        <f t="shared" si="8"/>
        <v>0</v>
      </c>
      <c r="H31" s="114">
        <f t="shared" si="8"/>
        <v>0</v>
      </c>
      <c r="I31" s="114">
        <f t="shared" si="8"/>
        <v>0</v>
      </c>
      <c r="J31" s="114">
        <f t="shared" si="8"/>
        <v>0</v>
      </c>
      <c r="K31" s="114">
        <f t="shared" si="8"/>
        <v>0</v>
      </c>
      <c r="L31" s="114">
        <f t="shared" si="8"/>
        <v>0</v>
      </c>
      <c r="M31" s="114">
        <f t="shared" si="8"/>
        <v>0</v>
      </c>
      <c r="N31" s="114">
        <f t="shared" si="8"/>
        <v>0</v>
      </c>
      <c r="O31" s="114">
        <f t="shared" si="8"/>
        <v>0</v>
      </c>
      <c r="P31" s="114">
        <f t="shared" si="8"/>
        <v>0</v>
      </c>
      <c r="Q31" s="114">
        <f t="shared" si="8"/>
        <v>0</v>
      </c>
      <c r="R31" s="114">
        <f t="shared" si="8"/>
        <v>0</v>
      </c>
      <c r="S31" s="114">
        <f t="shared" si="8"/>
        <v>0</v>
      </c>
      <c r="T31" s="114">
        <f t="shared" si="8"/>
        <v>0</v>
      </c>
      <c r="U31" s="114">
        <f t="shared" si="9"/>
        <v>0</v>
      </c>
      <c r="V31" s="114">
        <f t="shared" si="9"/>
        <v>0</v>
      </c>
      <c r="W31" s="114">
        <f t="shared" si="9"/>
        <v>0</v>
      </c>
      <c r="X31" s="114">
        <f t="shared" si="9"/>
        <v>0</v>
      </c>
      <c r="Y31" s="114">
        <f t="shared" si="9"/>
        <v>0</v>
      </c>
      <c r="Z31" s="114">
        <f t="shared" si="9"/>
        <v>0</v>
      </c>
      <c r="AA31" s="114">
        <f t="shared" si="9"/>
        <v>0</v>
      </c>
      <c r="AB31" s="114">
        <f t="shared" si="9"/>
        <v>0</v>
      </c>
      <c r="AC31" s="114">
        <f t="shared" si="9"/>
        <v>0</v>
      </c>
      <c r="AD31" s="114">
        <f t="shared" si="9"/>
        <v>0</v>
      </c>
      <c r="AE31" s="114">
        <f t="shared" si="9"/>
        <v>0</v>
      </c>
      <c r="AF31" s="114">
        <f t="shared" si="9"/>
        <v>0</v>
      </c>
      <c r="AG31" s="115">
        <f t="shared" si="9"/>
        <v>0</v>
      </c>
    </row>
    <row r="32" spans="2:33" ht="17.45" customHeight="1" x14ac:dyDescent="0.25">
      <c r="B32" s="470" t="s">
        <v>32</v>
      </c>
      <c r="C32" s="67"/>
      <c r="D32" s="112">
        <v>0</v>
      </c>
      <c r="E32" s="114">
        <f t="shared" si="8"/>
        <v>0</v>
      </c>
      <c r="F32" s="114">
        <f t="shared" si="8"/>
        <v>0</v>
      </c>
      <c r="G32" s="114">
        <f t="shared" si="8"/>
        <v>0</v>
      </c>
      <c r="H32" s="114">
        <f t="shared" si="8"/>
        <v>0</v>
      </c>
      <c r="I32" s="114">
        <f t="shared" si="8"/>
        <v>0</v>
      </c>
      <c r="J32" s="114">
        <f t="shared" si="8"/>
        <v>0</v>
      </c>
      <c r="K32" s="114">
        <f t="shared" si="8"/>
        <v>0</v>
      </c>
      <c r="L32" s="114">
        <f t="shared" si="8"/>
        <v>0</v>
      </c>
      <c r="M32" s="114">
        <f t="shared" si="8"/>
        <v>0</v>
      </c>
      <c r="N32" s="114">
        <f t="shared" si="8"/>
        <v>0</v>
      </c>
      <c r="O32" s="114">
        <f t="shared" si="8"/>
        <v>0</v>
      </c>
      <c r="P32" s="114">
        <f t="shared" si="8"/>
        <v>0</v>
      </c>
      <c r="Q32" s="114">
        <f t="shared" si="8"/>
        <v>0</v>
      </c>
      <c r="R32" s="114">
        <f t="shared" si="8"/>
        <v>0</v>
      </c>
      <c r="S32" s="114">
        <f t="shared" si="8"/>
        <v>0</v>
      </c>
      <c r="T32" s="114">
        <f t="shared" si="8"/>
        <v>0</v>
      </c>
      <c r="U32" s="114">
        <f t="shared" si="9"/>
        <v>0</v>
      </c>
      <c r="V32" s="114">
        <f t="shared" si="9"/>
        <v>0</v>
      </c>
      <c r="W32" s="114">
        <f t="shared" si="9"/>
        <v>0</v>
      </c>
      <c r="X32" s="114">
        <f t="shared" si="9"/>
        <v>0</v>
      </c>
      <c r="Y32" s="114">
        <f t="shared" si="9"/>
        <v>0</v>
      </c>
      <c r="Z32" s="114">
        <f t="shared" si="9"/>
        <v>0</v>
      </c>
      <c r="AA32" s="114">
        <f t="shared" si="9"/>
        <v>0</v>
      </c>
      <c r="AB32" s="114">
        <f t="shared" si="9"/>
        <v>0</v>
      </c>
      <c r="AC32" s="114">
        <f t="shared" si="9"/>
        <v>0</v>
      </c>
      <c r="AD32" s="114">
        <f t="shared" si="9"/>
        <v>0</v>
      </c>
      <c r="AE32" s="114">
        <f t="shared" si="9"/>
        <v>0</v>
      </c>
      <c r="AF32" s="114">
        <f t="shared" si="9"/>
        <v>0</v>
      </c>
      <c r="AG32" s="115">
        <f t="shared" si="9"/>
        <v>0</v>
      </c>
    </row>
    <row r="33" spans="2:33" ht="17.45" customHeight="1" x14ac:dyDescent="0.25">
      <c r="B33" s="470" t="s">
        <v>33</v>
      </c>
      <c r="C33" s="67"/>
      <c r="D33" s="112">
        <v>0</v>
      </c>
      <c r="E33" s="114">
        <f t="shared" si="8"/>
        <v>0</v>
      </c>
      <c r="F33" s="114">
        <f t="shared" si="8"/>
        <v>0</v>
      </c>
      <c r="G33" s="114">
        <f t="shared" si="8"/>
        <v>0</v>
      </c>
      <c r="H33" s="114">
        <f t="shared" si="8"/>
        <v>0</v>
      </c>
      <c r="I33" s="114">
        <f t="shared" si="8"/>
        <v>0</v>
      </c>
      <c r="J33" s="114">
        <f t="shared" si="8"/>
        <v>0</v>
      </c>
      <c r="K33" s="114">
        <f t="shared" si="8"/>
        <v>0</v>
      </c>
      <c r="L33" s="114">
        <f t="shared" si="8"/>
        <v>0</v>
      </c>
      <c r="M33" s="114">
        <f t="shared" si="8"/>
        <v>0</v>
      </c>
      <c r="N33" s="114">
        <f t="shared" si="8"/>
        <v>0</v>
      </c>
      <c r="O33" s="114">
        <f t="shared" si="8"/>
        <v>0</v>
      </c>
      <c r="P33" s="114">
        <f t="shared" si="8"/>
        <v>0</v>
      </c>
      <c r="Q33" s="114">
        <f t="shared" si="8"/>
        <v>0</v>
      </c>
      <c r="R33" s="114">
        <f t="shared" si="8"/>
        <v>0</v>
      </c>
      <c r="S33" s="114">
        <f t="shared" si="8"/>
        <v>0</v>
      </c>
      <c r="T33" s="114">
        <f t="shared" si="8"/>
        <v>0</v>
      </c>
      <c r="U33" s="114">
        <f t="shared" si="9"/>
        <v>0</v>
      </c>
      <c r="V33" s="114">
        <f t="shared" si="9"/>
        <v>0</v>
      </c>
      <c r="W33" s="114">
        <f t="shared" si="9"/>
        <v>0</v>
      </c>
      <c r="X33" s="114">
        <f t="shared" si="9"/>
        <v>0</v>
      </c>
      <c r="Y33" s="114">
        <f t="shared" si="9"/>
        <v>0</v>
      </c>
      <c r="Z33" s="114">
        <f t="shared" si="9"/>
        <v>0</v>
      </c>
      <c r="AA33" s="114">
        <f t="shared" si="9"/>
        <v>0</v>
      </c>
      <c r="AB33" s="114">
        <f t="shared" si="9"/>
        <v>0</v>
      </c>
      <c r="AC33" s="114">
        <f t="shared" si="9"/>
        <v>0</v>
      </c>
      <c r="AD33" s="114">
        <f t="shared" si="9"/>
        <v>0</v>
      </c>
      <c r="AE33" s="114">
        <f t="shared" si="9"/>
        <v>0</v>
      </c>
      <c r="AF33" s="114">
        <f t="shared" si="9"/>
        <v>0</v>
      </c>
      <c r="AG33" s="115">
        <f t="shared" si="9"/>
        <v>0</v>
      </c>
    </row>
    <row r="34" spans="2:33" ht="17.45" customHeight="1" x14ac:dyDescent="0.25">
      <c r="B34" s="444" t="s">
        <v>34</v>
      </c>
      <c r="C34" s="67"/>
      <c r="D34" s="112">
        <v>0</v>
      </c>
      <c r="E34" s="114">
        <f t="shared" si="8"/>
        <v>0</v>
      </c>
      <c r="F34" s="114">
        <f t="shared" si="8"/>
        <v>0</v>
      </c>
      <c r="G34" s="114">
        <f t="shared" si="8"/>
        <v>0</v>
      </c>
      <c r="H34" s="114">
        <f t="shared" si="8"/>
        <v>0</v>
      </c>
      <c r="I34" s="114">
        <f t="shared" si="8"/>
        <v>0</v>
      </c>
      <c r="J34" s="114">
        <f t="shared" si="8"/>
        <v>0</v>
      </c>
      <c r="K34" s="114">
        <f t="shared" si="8"/>
        <v>0</v>
      </c>
      <c r="L34" s="114">
        <f t="shared" si="8"/>
        <v>0</v>
      </c>
      <c r="M34" s="114">
        <f t="shared" si="8"/>
        <v>0</v>
      </c>
      <c r="N34" s="114">
        <f t="shared" si="8"/>
        <v>0</v>
      </c>
      <c r="O34" s="114">
        <f t="shared" si="8"/>
        <v>0</v>
      </c>
      <c r="P34" s="114">
        <f t="shared" si="8"/>
        <v>0</v>
      </c>
      <c r="Q34" s="114">
        <f t="shared" si="8"/>
        <v>0</v>
      </c>
      <c r="R34" s="114">
        <f t="shared" si="8"/>
        <v>0</v>
      </c>
      <c r="S34" s="114">
        <f t="shared" si="8"/>
        <v>0</v>
      </c>
      <c r="T34" s="114">
        <f t="shared" si="8"/>
        <v>0</v>
      </c>
      <c r="U34" s="114">
        <f t="shared" si="9"/>
        <v>0</v>
      </c>
      <c r="V34" s="114">
        <f t="shared" si="9"/>
        <v>0</v>
      </c>
      <c r="W34" s="114">
        <f t="shared" si="9"/>
        <v>0</v>
      </c>
      <c r="X34" s="114">
        <f t="shared" si="9"/>
        <v>0</v>
      </c>
      <c r="Y34" s="114">
        <f t="shared" si="9"/>
        <v>0</v>
      </c>
      <c r="Z34" s="114">
        <f t="shared" si="9"/>
        <v>0</v>
      </c>
      <c r="AA34" s="114">
        <f t="shared" si="9"/>
        <v>0</v>
      </c>
      <c r="AB34" s="114">
        <f t="shared" si="9"/>
        <v>0</v>
      </c>
      <c r="AC34" s="114">
        <f t="shared" si="9"/>
        <v>0</v>
      </c>
      <c r="AD34" s="114">
        <f t="shared" si="9"/>
        <v>0</v>
      </c>
      <c r="AE34" s="114">
        <f t="shared" si="9"/>
        <v>0</v>
      </c>
      <c r="AF34" s="114">
        <f t="shared" si="9"/>
        <v>0</v>
      </c>
      <c r="AG34" s="115">
        <f t="shared" si="9"/>
        <v>0</v>
      </c>
    </row>
    <row r="35" spans="2:33" ht="17.45" customHeight="1" x14ac:dyDescent="0.25">
      <c r="B35" s="470" t="s">
        <v>35</v>
      </c>
      <c r="C35" s="67"/>
      <c r="D35" s="112">
        <v>0</v>
      </c>
      <c r="E35" s="114">
        <f t="shared" si="8"/>
        <v>0</v>
      </c>
      <c r="F35" s="114">
        <f t="shared" si="8"/>
        <v>0</v>
      </c>
      <c r="G35" s="114">
        <f t="shared" si="8"/>
        <v>0</v>
      </c>
      <c r="H35" s="114">
        <f t="shared" si="8"/>
        <v>0</v>
      </c>
      <c r="I35" s="114">
        <f t="shared" si="8"/>
        <v>0</v>
      </c>
      <c r="J35" s="114">
        <f t="shared" si="8"/>
        <v>0</v>
      </c>
      <c r="K35" s="114">
        <f t="shared" si="8"/>
        <v>0</v>
      </c>
      <c r="L35" s="114">
        <f t="shared" si="8"/>
        <v>0</v>
      </c>
      <c r="M35" s="114">
        <f t="shared" si="8"/>
        <v>0</v>
      </c>
      <c r="N35" s="460">
        <f>M35*(1+$D$8)</f>
        <v>0</v>
      </c>
      <c r="O35" s="114">
        <f t="shared" si="8"/>
        <v>0</v>
      </c>
      <c r="P35" s="114">
        <f t="shared" si="8"/>
        <v>0</v>
      </c>
      <c r="Q35" s="114">
        <f t="shared" si="8"/>
        <v>0</v>
      </c>
      <c r="R35" s="114">
        <f t="shared" si="8"/>
        <v>0</v>
      </c>
      <c r="S35" s="114">
        <f t="shared" si="8"/>
        <v>0</v>
      </c>
      <c r="T35" s="114">
        <f t="shared" si="8"/>
        <v>0</v>
      </c>
      <c r="U35" s="114">
        <f t="shared" si="9"/>
        <v>0</v>
      </c>
      <c r="V35" s="114">
        <f t="shared" si="9"/>
        <v>0</v>
      </c>
      <c r="W35" s="114">
        <f t="shared" si="9"/>
        <v>0</v>
      </c>
      <c r="X35" s="114">
        <f t="shared" si="9"/>
        <v>0</v>
      </c>
      <c r="Y35" s="114">
        <f t="shared" si="9"/>
        <v>0</v>
      </c>
      <c r="Z35" s="114">
        <f t="shared" si="9"/>
        <v>0</v>
      </c>
      <c r="AA35" s="114">
        <f t="shared" si="9"/>
        <v>0</v>
      </c>
      <c r="AB35" s="114">
        <f t="shared" si="9"/>
        <v>0</v>
      </c>
      <c r="AC35" s="114">
        <f t="shared" si="9"/>
        <v>0</v>
      </c>
      <c r="AD35" s="114">
        <f t="shared" si="9"/>
        <v>0</v>
      </c>
      <c r="AE35" s="114">
        <f t="shared" si="9"/>
        <v>0</v>
      </c>
      <c r="AF35" s="114">
        <f t="shared" si="9"/>
        <v>0</v>
      </c>
      <c r="AG35" s="115">
        <f t="shared" si="9"/>
        <v>0</v>
      </c>
    </row>
    <row r="36" spans="2:33" ht="17.45" customHeight="1" x14ac:dyDescent="0.25">
      <c r="B36" s="444" t="s">
        <v>36</v>
      </c>
      <c r="C36" s="67"/>
      <c r="D36" s="112">
        <v>0</v>
      </c>
      <c r="E36" s="114">
        <f t="shared" si="8"/>
        <v>0</v>
      </c>
      <c r="F36" s="114">
        <f t="shared" si="8"/>
        <v>0</v>
      </c>
      <c r="G36" s="114">
        <f t="shared" si="8"/>
        <v>0</v>
      </c>
      <c r="H36" s="114">
        <f t="shared" si="8"/>
        <v>0</v>
      </c>
      <c r="I36" s="114">
        <f t="shared" si="8"/>
        <v>0</v>
      </c>
      <c r="J36" s="114">
        <f t="shared" si="8"/>
        <v>0</v>
      </c>
      <c r="K36" s="114">
        <f t="shared" si="8"/>
        <v>0</v>
      </c>
      <c r="L36" s="114">
        <f t="shared" si="8"/>
        <v>0</v>
      </c>
      <c r="M36" s="114">
        <f t="shared" si="8"/>
        <v>0</v>
      </c>
      <c r="N36" s="114">
        <f>M36*(1+$D$8)</f>
        <v>0</v>
      </c>
      <c r="O36" s="114">
        <f t="shared" si="8"/>
        <v>0</v>
      </c>
      <c r="P36" s="114">
        <f t="shared" si="8"/>
        <v>0</v>
      </c>
      <c r="Q36" s="114">
        <f t="shared" si="8"/>
        <v>0</v>
      </c>
      <c r="R36" s="114">
        <f t="shared" si="8"/>
        <v>0</v>
      </c>
      <c r="S36" s="114">
        <f t="shared" si="8"/>
        <v>0</v>
      </c>
      <c r="T36" s="114">
        <f t="shared" si="8"/>
        <v>0</v>
      </c>
      <c r="U36" s="114">
        <f t="shared" si="9"/>
        <v>0</v>
      </c>
      <c r="V36" s="114">
        <f t="shared" si="9"/>
        <v>0</v>
      </c>
      <c r="W36" s="114">
        <f t="shared" si="9"/>
        <v>0</v>
      </c>
      <c r="X36" s="114">
        <f t="shared" si="9"/>
        <v>0</v>
      </c>
      <c r="Y36" s="114">
        <f t="shared" si="9"/>
        <v>0</v>
      </c>
      <c r="Z36" s="114">
        <f t="shared" si="9"/>
        <v>0</v>
      </c>
      <c r="AA36" s="114">
        <f t="shared" si="9"/>
        <v>0</v>
      </c>
      <c r="AB36" s="114">
        <f t="shared" si="9"/>
        <v>0</v>
      </c>
      <c r="AC36" s="114">
        <f t="shared" si="9"/>
        <v>0</v>
      </c>
      <c r="AD36" s="114">
        <f t="shared" si="9"/>
        <v>0</v>
      </c>
      <c r="AE36" s="114">
        <f t="shared" si="9"/>
        <v>0</v>
      </c>
      <c r="AF36" s="114">
        <f t="shared" si="9"/>
        <v>0</v>
      </c>
      <c r="AG36" s="115">
        <f t="shared" si="9"/>
        <v>0</v>
      </c>
    </row>
    <row r="37" spans="2:33" ht="17.45" customHeight="1" x14ac:dyDescent="0.25">
      <c r="B37" s="444" t="s">
        <v>307</v>
      </c>
      <c r="C37" s="67"/>
      <c r="D37" s="112">
        <v>0</v>
      </c>
      <c r="E37" s="460">
        <f t="shared" ref="E37:M37" si="10">D37*(1+$D$8)</f>
        <v>0</v>
      </c>
      <c r="F37" s="460">
        <f t="shared" si="10"/>
        <v>0</v>
      </c>
      <c r="G37" s="460">
        <f t="shared" si="10"/>
        <v>0</v>
      </c>
      <c r="H37" s="460">
        <f t="shared" si="10"/>
        <v>0</v>
      </c>
      <c r="I37" s="460">
        <f t="shared" si="10"/>
        <v>0</v>
      </c>
      <c r="J37" s="460">
        <f t="shared" si="10"/>
        <v>0</v>
      </c>
      <c r="K37" s="460">
        <f t="shared" si="10"/>
        <v>0</v>
      </c>
      <c r="L37" s="460">
        <f t="shared" si="10"/>
        <v>0</v>
      </c>
      <c r="M37" s="460">
        <f t="shared" si="10"/>
        <v>0</v>
      </c>
      <c r="N37" s="460">
        <f>M37*(1+$D$8)</f>
        <v>0</v>
      </c>
      <c r="O37" s="460">
        <f t="shared" ref="O37:AG37" si="11">N37*(1+$D$8)</f>
        <v>0</v>
      </c>
      <c r="P37" s="460">
        <f t="shared" si="11"/>
        <v>0</v>
      </c>
      <c r="Q37" s="460">
        <f t="shared" si="11"/>
        <v>0</v>
      </c>
      <c r="R37" s="460">
        <f t="shared" si="11"/>
        <v>0</v>
      </c>
      <c r="S37" s="460">
        <f t="shared" si="11"/>
        <v>0</v>
      </c>
      <c r="T37" s="460">
        <f t="shared" si="11"/>
        <v>0</v>
      </c>
      <c r="U37" s="460">
        <f t="shared" si="11"/>
        <v>0</v>
      </c>
      <c r="V37" s="460">
        <f t="shared" si="11"/>
        <v>0</v>
      </c>
      <c r="W37" s="460">
        <f t="shared" si="11"/>
        <v>0</v>
      </c>
      <c r="X37" s="460">
        <f t="shared" si="11"/>
        <v>0</v>
      </c>
      <c r="Y37" s="460">
        <f t="shared" si="11"/>
        <v>0</v>
      </c>
      <c r="Z37" s="460">
        <f t="shared" si="11"/>
        <v>0</v>
      </c>
      <c r="AA37" s="460">
        <f t="shared" si="11"/>
        <v>0</v>
      </c>
      <c r="AB37" s="460">
        <f t="shared" si="11"/>
        <v>0</v>
      </c>
      <c r="AC37" s="460">
        <f t="shared" si="11"/>
        <v>0</v>
      </c>
      <c r="AD37" s="460">
        <f t="shared" si="11"/>
        <v>0</v>
      </c>
      <c r="AE37" s="460">
        <f t="shared" si="11"/>
        <v>0</v>
      </c>
      <c r="AF37" s="460">
        <f t="shared" si="11"/>
        <v>0</v>
      </c>
      <c r="AG37" s="461">
        <f t="shared" si="11"/>
        <v>0</v>
      </c>
    </row>
    <row r="38" spans="2:33" ht="17.45" customHeight="1" thickBot="1" x14ac:dyDescent="0.3">
      <c r="B38" s="462" t="s">
        <v>37</v>
      </c>
      <c r="C38" s="434"/>
      <c r="D38" s="113">
        <f t="shared" ref="D38:AG38" si="12">SUM(D28:D37)</f>
        <v>0</v>
      </c>
      <c r="E38" s="471">
        <f t="shared" si="12"/>
        <v>0</v>
      </c>
      <c r="F38" s="113">
        <f t="shared" si="12"/>
        <v>0</v>
      </c>
      <c r="G38" s="113">
        <f t="shared" si="12"/>
        <v>0</v>
      </c>
      <c r="H38" s="113">
        <f t="shared" si="12"/>
        <v>0</v>
      </c>
      <c r="I38" s="113">
        <f t="shared" si="12"/>
        <v>0</v>
      </c>
      <c r="J38" s="113">
        <f t="shared" si="12"/>
        <v>0</v>
      </c>
      <c r="K38" s="113">
        <f t="shared" si="12"/>
        <v>0</v>
      </c>
      <c r="L38" s="113">
        <f t="shared" si="12"/>
        <v>0</v>
      </c>
      <c r="M38" s="113">
        <f t="shared" si="12"/>
        <v>0</v>
      </c>
      <c r="N38" s="113">
        <f t="shared" si="12"/>
        <v>0</v>
      </c>
      <c r="O38" s="113">
        <f t="shared" si="12"/>
        <v>0</v>
      </c>
      <c r="P38" s="113">
        <f t="shared" si="12"/>
        <v>0</v>
      </c>
      <c r="Q38" s="113">
        <f t="shared" si="12"/>
        <v>0</v>
      </c>
      <c r="R38" s="113">
        <f t="shared" si="12"/>
        <v>0</v>
      </c>
      <c r="S38" s="113">
        <f t="shared" si="12"/>
        <v>0</v>
      </c>
      <c r="T38" s="113">
        <f t="shared" si="12"/>
        <v>0</v>
      </c>
      <c r="U38" s="113">
        <f t="shared" si="12"/>
        <v>0</v>
      </c>
      <c r="V38" s="113">
        <f t="shared" si="12"/>
        <v>0</v>
      </c>
      <c r="W38" s="113">
        <f t="shared" si="12"/>
        <v>0</v>
      </c>
      <c r="X38" s="113">
        <f t="shared" si="12"/>
        <v>0</v>
      </c>
      <c r="Y38" s="113">
        <f t="shared" si="12"/>
        <v>0</v>
      </c>
      <c r="Z38" s="113">
        <f t="shared" si="12"/>
        <v>0</v>
      </c>
      <c r="AA38" s="113">
        <f t="shared" si="12"/>
        <v>0</v>
      </c>
      <c r="AB38" s="113">
        <f t="shared" si="12"/>
        <v>0</v>
      </c>
      <c r="AC38" s="113">
        <f t="shared" si="12"/>
        <v>0</v>
      </c>
      <c r="AD38" s="113">
        <f t="shared" si="12"/>
        <v>0</v>
      </c>
      <c r="AE38" s="113">
        <f t="shared" si="12"/>
        <v>0</v>
      </c>
      <c r="AF38" s="113">
        <f t="shared" si="12"/>
        <v>0</v>
      </c>
      <c r="AG38" s="472">
        <f t="shared" si="12"/>
        <v>0</v>
      </c>
    </row>
    <row r="39" spans="2:33" ht="17.45" customHeight="1" thickBot="1" x14ac:dyDescent="0.3">
      <c r="B39" s="71"/>
      <c r="C39" s="67"/>
      <c r="D39" s="473"/>
      <c r="E39" s="473"/>
      <c r="F39" s="474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3"/>
      <c r="T39" s="473"/>
      <c r="U39" s="473"/>
      <c r="V39" s="473"/>
      <c r="W39" s="473"/>
      <c r="X39" s="473"/>
      <c r="Y39" s="473"/>
      <c r="Z39" s="473"/>
      <c r="AA39" s="473"/>
      <c r="AB39" s="473"/>
      <c r="AC39" s="473"/>
      <c r="AD39" s="473"/>
      <c r="AE39" s="473"/>
      <c r="AF39" s="473"/>
      <c r="AG39" s="473"/>
    </row>
    <row r="40" spans="2:33" ht="17.45" customHeight="1" x14ac:dyDescent="0.25">
      <c r="B40" s="788" t="s">
        <v>38</v>
      </c>
      <c r="C40" s="789"/>
      <c r="D40" s="475"/>
      <c r="E40" s="476"/>
      <c r="F40" s="477"/>
      <c r="G40" s="476"/>
      <c r="H40" s="476"/>
      <c r="I40" s="476"/>
      <c r="J40" s="476"/>
      <c r="K40" s="476"/>
      <c r="L40" s="476"/>
      <c r="M40" s="476"/>
      <c r="N40" s="476"/>
      <c r="O40" s="476"/>
      <c r="P40" s="476"/>
      <c r="Q40" s="476"/>
      <c r="R40" s="476"/>
      <c r="S40" s="476"/>
      <c r="T40" s="476"/>
      <c r="U40" s="476"/>
      <c r="V40" s="476"/>
      <c r="W40" s="476"/>
      <c r="X40" s="476"/>
      <c r="Y40" s="476"/>
      <c r="Z40" s="476"/>
      <c r="AA40" s="476"/>
      <c r="AB40" s="476"/>
      <c r="AC40" s="476"/>
      <c r="AD40" s="476"/>
      <c r="AE40" s="476"/>
      <c r="AF40" s="476"/>
      <c r="AG40" s="478"/>
    </row>
    <row r="41" spans="2:33" ht="32.25" customHeight="1" thickBot="1" x14ac:dyDescent="0.3">
      <c r="B41" s="479"/>
      <c r="C41" s="480"/>
      <c r="D41" s="481">
        <f t="shared" ref="D41:AG41" si="13">+D25-D38</f>
        <v>0</v>
      </c>
      <c r="E41" s="481">
        <f t="shared" si="13"/>
        <v>0</v>
      </c>
      <c r="F41" s="482">
        <f t="shared" si="13"/>
        <v>0</v>
      </c>
      <c r="G41" s="481">
        <f t="shared" si="13"/>
        <v>0</v>
      </c>
      <c r="H41" s="481">
        <f t="shared" si="13"/>
        <v>0</v>
      </c>
      <c r="I41" s="481">
        <f t="shared" si="13"/>
        <v>0</v>
      </c>
      <c r="J41" s="481">
        <f t="shared" si="13"/>
        <v>0</v>
      </c>
      <c r="K41" s="481">
        <f t="shared" si="13"/>
        <v>0</v>
      </c>
      <c r="L41" s="481">
        <f t="shared" si="13"/>
        <v>0</v>
      </c>
      <c r="M41" s="481">
        <f t="shared" si="13"/>
        <v>0</v>
      </c>
      <c r="N41" s="481">
        <f t="shared" si="13"/>
        <v>0</v>
      </c>
      <c r="O41" s="481">
        <f t="shared" si="13"/>
        <v>0</v>
      </c>
      <c r="P41" s="481">
        <f t="shared" si="13"/>
        <v>0</v>
      </c>
      <c r="Q41" s="481">
        <f t="shared" si="13"/>
        <v>0</v>
      </c>
      <c r="R41" s="481">
        <f t="shared" si="13"/>
        <v>0</v>
      </c>
      <c r="S41" s="481">
        <f t="shared" si="13"/>
        <v>0</v>
      </c>
      <c r="T41" s="481">
        <f t="shared" si="13"/>
        <v>0</v>
      </c>
      <c r="U41" s="481">
        <f t="shared" si="13"/>
        <v>0</v>
      </c>
      <c r="V41" s="481">
        <f t="shared" si="13"/>
        <v>0</v>
      </c>
      <c r="W41" s="481">
        <f t="shared" si="13"/>
        <v>0</v>
      </c>
      <c r="X41" s="481">
        <f t="shared" si="13"/>
        <v>0</v>
      </c>
      <c r="Y41" s="481">
        <f t="shared" si="13"/>
        <v>0</v>
      </c>
      <c r="Z41" s="481">
        <f t="shared" si="13"/>
        <v>0</v>
      </c>
      <c r="AA41" s="481">
        <f t="shared" si="13"/>
        <v>0</v>
      </c>
      <c r="AB41" s="481">
        <f t="shared" si="13"/>
        <v>0</v>
      </c>
      <c r="AC41" s="481">
        <f t="shared" si="13"/>
        <v>0</v>
      </c>
      <c r="AD41" s="481">
        <f t="shared" si="13"/>
        <v>0</v>
      </c>
      <c r="AE41" s="481">
        <f t="shared" si="13"/>
        <v>0</v>
      </c>
      <c r="AF41" s="481">
        <f t="shared" si="13"/>
        <v>0</v>
      </c>
      <c r="AG41" s="483">
        <f t="shared" si="13"/>
        <v>0</v>
      </c>
    </row>
    <row r="42" spans="2:33" ht="17.45" customHeight="1" thickBot="1" x14ac:dyDescent="0.3">
      <c r="B42" s="71"/>
      <c r="C42" s="67"/>
      <c r="D42" s="473"/>
      <c r="E42" s="473"/>
      <c r="F42" s="474"/>
      <c r="G42" s="473"/>
      <c r="H42" s="473"/>
      <c r="I42" s="473"/>
      <c r="J42" s="473"/>
      <c r="K42" s="473"/>
      <c r="L42" s="473"/>
      <c r="M42" s="473"/>
      <c r="N42" s="473"/>
      <c r="O42" s="473"/>
      <c r="P42" s="473"/>
      <c r="Q42" s="473"/>
      <c r="R42" s="473"/>
      <c r="S42" s="473"/>
      <c r="T42" s="473"/>
      <c r="U42" s="473"/>
      <c r="V42" s="473"/>
      <c r="W42" s="473"/>
      <c r="X42" s="473"/>
      <c r="Y42" s="473"/>
      <c r="Z42" s="473"/>
      <c r="AA42" s="473"/>
      <c r="AB42" s="473"/>
      <c r="AC42" s="473"/>
      <c r="AD42" s="473"/>
      <c r="AE42" s="473"/>
      <c r="AF42" s="473"/>
      <c r="AG42" s="473"/>
    </row>
    <row r="43" spans="2:33" ht="17.45" customHeight="1" x14ac:dyDescent="0.25">
      <c r="B43" s="484" t="s">
        <v>80</v>
      </c>
      <c r="C43" s="485"/>
      <c r="D43" s="486">
        <f>SUM('F-6. Interest'!J22:J24)</f>
        <v>0</v>
      </c>
      <c r="E43" s="116">
        <f>D43</f>
        <v>0</v>
      </c>
      <c r="F43" s="117">
        <f>E43</f>
        <v>0</v>
      </c>
      <c r="G43" s="117">
        <f>F43</f>
        <v>0</v>
      </c>
      <c r="H43" s="117">
        <f>G43</f>
        <v>0</v>
      </c>
      <c r="I43" s="117">
        <f>H43</f>
        <v>0</v>
      </c>
      <c r="J43" s="117">
        <f t="shared" ref="J43:AG43" si="14">I43</f>
        <v>0</v>
      </c>
      <c r="K43" s="117">
        <f t="shared" si="14"/>
        <v>0</v>
      </c>
      <c r="L43" s="117">
        <f t="shared" si="14"/>
        <v>0</v>
      </c>
      <c r="M43" s="117">
        <f t="shared" si="14"/>
        <v>0</v>
      </c>
      <c r="N43" s="117">
        <f t="shared" si="14"/>
        <v>0</v>
      </c>
      <c r="O43" s="117">
        <f t="shared" si="14"/>
        <v>0</v>
      </c>
      <c r="P43" s="117">
        <f t="shared" si="14"/>
        <v>0</v>
      </c>
      <c r="Q43" s="117">
        <f t="shared" si="14"/>
        <v>0</v>
      </c>
      <c r="R43" s="117">
        <f t="shared" si="14"/>
        <v>0</v>
      </c>
      <c r="S43" s="117">
        <f t="shared" si="14"/>
        <v>0</v>
      </c>
      <c r="T43" s="117">
        <f t="shared" si="14"/>
        <v>0</v>
      </c>
      <c r="U43" s="117">
        <f t="shared" si="14"/>
        <v>0</v>
      </c>
      <c r="V43" s="117">
        <f t="shared" si="14"/>
        <v>0</v>
      </c>
      <c r="W43" s="117">
        <f>V43</f>
        <v>0</v>
      </c>
      <c r="X43" s="117">
        <f>W43</f>
        <v>0</v>
      </c>
      <c r="Y43" s="117">
        <f t="shared" si="14"/>
        <v>0</v>
      </c>
      <c r="Z43" s="117">
        <f t="shared" si="14"/>
        <v>0</v>
      </c>
      <c r="AA43" s="117">
        <f t="shared" si="14"/>
        <v>0</v>
      </c>
      <c r="AB43" s="117">
        <f t="shared" si="14"/>
        <v>0</v>
      </c>
      <c r="AC43" s="117">
        <f t="shared" si="14"/>
        <v>0</v>
      </c>
      <c r="AD43" s="117">
        <f t="shared" si="14"/>
        <v>0</v>
      </c>
      <c r="AE43" s="117">
        <f t="shared" si="14"/>
        <v>0</v>
      </c>
      <c r="AF43" s="117">
        <f t="shared" si="14"/>
        <v>0</v>
      </c>
      <c r="AG43" s="118">
        <f t="shared" si="14"/>
        <v>0</v>
      </c>
    </row>
    <row r="44" spans="2:33" ht="17.45" customHeight="1" x14ac:dyDescent="0.25">
      <c r="B44" s="487" t="s">
        <v>39</v>
      </c>
      <c r="C44" s="67"/>
      <c r="D44" s="123">
        <f t="shared" ref="D44:AG44" si="15">D41-D43</f>
        <v>0</v>
      </c>
      <c r="E44" s="488">
        <f t="shared" si="15"/>
        <v>0</v>
      </c>
      <c r="F44" s="488">
        <f t="shared" si="15"/>
        <v>0</v>
      </c>
      <c r="G44" s="488">
        <f t="shared" si="15"/>
        <v>0</v>
      </c>
      <c r="H44" s="488">
        <f t="shared" si="15"/>
        <v>0</v>
      </c>
      <c r="I44" s="488">
        <f t="shared" si="15"/>
        <v>0</v>
      </c>
      <c r="J44" s="488">
        <f t="shared" si="15"/>
        <v>0</v>
      </c>
      <c r="K44" s="488">
        <f t="shared" si="15"/>
        <v>0</v>
      </c>
      <c r="L44" s="488">
        <f t="shared" si="15"/>
        <v>0</v>
      </c>
      <c r="M44" s="488">
        <f t="shared" si="15"/>
        <v>0</v>
      </c>
      <c r="N44" s="488">
        <f t="shared" si="15"/>
        <v>0</v>
      </c>
      <c r="O44" s="488">
        <f t="shared" si="15"/>
        <v>0</v>
      </c>
      <c r="P44" s="488">
        <f t="shared" si="15"/>
        <v>0</v>
      </c>
      <c r="Q44" s="488">
        <f t="shared" si="15"/>
        <v>0</v>
      </c>
      <c r="R44" s="488">
        <f t="shared" si="15"/>
        <v>0</v>
      </c>
      <c r="S44" s="488">
        <f t="shared" si="15"/>
        <v>0</v>
      </c>
      <c r="T44" s="488">
        <f t="shared" si="15"/>
        <v>0</v>
      </c>
      <c r="U44" s="488">
        <f t="shared" si="15"/>
        <v>0</v>
      </c>
      <c r="V44" s="488">
        <f t="shared" si="15"/>
        <v>0</v>
      </c>
      <c r="W44" s="488">
        <f t="shared" si="15"/>
        <v>0</v>
      </c>
      <c r="X44" s="488">
        <f t="shared" si="15"/>
        <v>0</v>
      </c>
      <c r="Y44" s="488">
        <f t="shared" si="15"/>
        <v>0</v>
      </c>
      <c r="Z44" s="488">
        <f t="shared" si="15"/>
        <v>0</v>
      </c>
      <c r="AA44" s="488">
        <f t="shared" si="15"/>
        <v>0</v>
      </c>
      <c r="AB44" s="488">
        <f t="shared" si="15"/>
        <v>0</v>
      </c>
      <c r="AC44" s="488">
        <f t="shared" si="15"/>
        <v>0</v>
      </c>
      <c r="AD44" s="488">
        <f t="shared" si="15"/>
        <v>0</v>
      </c>
      <c r="AE44" s="488">
        <f t="shared" si="15"/>
        <v>0</v>
      </c>
      <c r="AF44" s="488">
        <f t="shared" si="15"/>
        <v>0</v>
      </c>
      <c r="AG44" s="489">
        <f t="shared" si="15"/>
        <v>0</v>
      </c>
    </row>
    <row r="45" spans="2:33" ht="42" customHeight="1" x14ac:dyDescent="0.25">
      <c r="B45" s="490" t="s">
        <v>40</v>
      </c>
      <c r="C45" s="491"/>
      <c r="D45" s="492" t="str">
        <f>IFERROR(D41/D43,"")</f>
        <v/>
      </c>
      <c r="E45" s="492" t="str">
        <f t="shared" ref="E45:AG45" si="16">IFERROR(E41/E43,"")</f>
        <v/>
      </c>
      <c r="F45" s="492" t="str">
        <f t="shared" si="16"/>
        <v/>
      </c>
      <c r="G45" s="492" t="str">
        <f t="shared" si="16"/>
        <v/>
      </c>
      <c r="H45" s="492" t="str">
        <f t="shared" si="16"/>
        <v/>
      </c>
      <c r="I45" s="492" t="str">
        <f t="shared" si="16"/>
        <v/>
      </c>
      <c r="J45" s="492" t="str">
        <f t="shared" si="16"/>
        <v/>
      </c>
      <c r="K45" s="492" t="str">
        <f t="shared" si="16"/>
        <v/>
      </c>
      <c r="L45" s="492" t="str">
        <f t="shared" si="16"/>
        <v/>
      </c>
      <c r="M45" s="492" t="str">
        <f t="shared" si="16"/>
        <v/>
      </c>
      <c r="N45" s="492" t="str">
        <f t="shared" si="16"/>
        <v/>
      </c>
      <c r="O45" s="492" t="str">
        <f t="shared" si="16"/>
        <v/>
      </c>
      <c r="P45" s="492" t="str">
        <f t="shared" si="16"/>
        <v/>
      </c>
      <c r="Q45" s="492" t="str">
        <f t="shared" si="16"/>
        <v/>
      </c>
      <c r="R45" s="492" t="str">
        <f t="shared" si="16"/>
        <v/>
      </c>
      <c r="S45" s="492" t="str">
        <f t="shared" si="16"/>
        <v/>
      </c>
      <c r="T45" s="492" t="str">
        <f t="shared" si="16"/>
        <v/>
      </c>
      <c r="U45" s="492" t="str">
        <f t="shared" si="16"/>
        <v/>
      </c>
      <c r="V45" s="492" t="str">
        <f t="shared" si="16"/>
        <v/>
      </c>
      <c r="W45" s="492" t="str">
        <f t="shared" si="16"/>
        <v/>
      </c>
      <c r="X45" s="492" t="str">
        <f t="shared" si="16"/>
        <v/>
      </c>
      <c r="Y45" s="492" t="str">
        <f t="shared" si="16"/>
        <v/>
      </c>
      <c r="Z45" s="492" t="str">
        <f t="shared" si="16"/>
        <v/>
      </c>
      <c r="AA45" s="492" t="str">
        <f t="shared" si="16"/>
        <v/>
      </c>
      <c r="AB45" s="492" t="str">
        <f t="shared" si="16"/>
        <v/>
      </c>
      <c r="AC45" s="492" t="str">
        <f t="shared" si="16"/>
        <v/>
      </c>
      <c r="AD45" s="492" t="str">
        <f t="shared" si="16"/>
        <v/>
      </c>
      <c r="AE45" s="492" t="str">
        <f t="shared" si="16"/>
        <v/>
      </c>
      <c r="AF45" s="492" t="str">
        <f t="shared" si="16"/>
        <v/>
      </c>
      <c r="AG45" s="492" t="str">
        <f t="shared" si="16"/>
        <v/>
      </c>
    </row>
    <row r="46" spans="2:33" x14ac:dyDescent="0.25">
      <c r="B46" s="493" t="s">
        <v>41</v>
      </c>
      <c r="C46" s="67"/>
      <c r="D46" s="124">
        <v>0</v>
      </c>
      <c r="E46" s="119">
        <f t="shared" ref="E46:AG46" si="17">+D46*(1+$D$5)</f>
        <v>0</v>
      </c>
      <c r="F46" s="494">
        <f t="shared" si="17"/>
        <v>0</v>
      </c>
      <c r="G46" s="494">
        <f t="shared" si="17"/>
        <v>0</v>
      </c>
      <c r="H46" s="494">
        <f t="shared" si="17"/>
        <v>0</v>
      </c>
      <c r="I46" s="494">
        <f t="shared" si="17"/>
        <v>0</v>
      </c>
      <c r="J46" s="494">
        <f t="shared" si="17"/>
        <v>0</v>
      </c>
      <c r="K46" s="494">
        <f t="shared" si="17"/>
        <v>0</v>
      </c>
      <c r="L46" s="494">
        <f t="shared" si="17"/>
        <v>0</v>
      </c>
      <c r="M46" s="494">
        <f t="shared" si="17"/>
        <v>0</v>
      </c>
      <c r="N46" s="494">
        <f t="shared" si="17"/>
        <v>0</v>
      </c>
      <c r="O46" s="494">
        <f t="shared" si="17"/>
        <v>0</v>
      </c>
      <c r="P46" s="494">
        <f t="shared" si="17"/>
        <v>0</v>
      </c>
      <c r="Q46" s="494">
        <f t="shared" si="17"/>
        <v>0</v>
      </c>
      <c r="R46" s="494">
        <f t="shared" si="17"/>
        <v>0</v>
      </c>
      <c r="S46" s="494">
        <f t="shared" si="17"/>
        <v>0</v>
      </c>
      <c r="T46" s="494">
        <f t="shared" si="17"/>
        <v>0</v>
      </c>
      <c r="U46" s="494">
        <f t="shared" si="17"/>
        <v>0</v>
      </c>
      <c r="V46" s="494">
        <f t="shared" si="17"/>
        <v>0</v>
      </c>
      <c r="W46" s="494">
        <f t="shared" si="17"/>
        <v>0</v>
      </c>
      <c r="X46" s="494">
        <f t="shared" si="17"/>
        <v>0</v>
      </c>
      <c r="Y46" s="494">
        <f t="shared" si="17"/>
        <v>0</v>
      </c>
      <c r="Z46" s="494">
        <f t="shared" si="17"/>
        <v>0</v>
      </c>
      <c r="AA46" s="494">
        <f t="shared" si="17"/>
        <v>0</v>
      </c>
      <c r="AB46" s="494">
        <f t="shared" si="17"/>
        <v>0</v>
      </c>
      <c r="AC46" s="494">
        <f t="shared" si="17"/>
        <v>0</v>
      </c>
      <c r="AD46" s="494">
        <f t="shared" si="17"/>
        <v>0</v>
      </c>
      <c r="AE46" s="494">
        <f t="shared" si="17"/>
        <v>0</v>
      </c>
      <c r="AF46" s="494">
        <f t="shared" si="17"/>
        <v>0</v>
      </c>
      <c r="AG46" s="495">
        <f t="shared" si="17"/>
        <v>0</v>
      </c>
    </row>
    <row r="47" spans="2:33" ht="17.45" customHeight="1" x14ac:dyDescent="0.25">
      <c r="B47" s="493" t="s">
        <v>42</v>
      </c>
      <c r="C47" s="67"/>
      <c r="D47" s="496">
        <f t="shared" ref="D47:AG47" si="18">+D44-D46</f>
        <v>0</v>
      </c>
      <c r="E47" s="497">
        <f t="shared" si="18"/>
        <v>0</v>
      </c>
      <c r="F47" s="497">
        <f t="shared" si="18"/>
        <v>0</v>
      </c>
      <c r="G47" s="497">
        <f t="shared" si="18"/>
        <v>0</v>
      </c>
      <c r="H47" s="497">
        <f t="shared" si="18"/>
        <v>0</v>
      </c>
      <c r="I47" s="497">
        <f t="shared" si="18"/>
        <v>0</v>
      </c>
      <c r="J47" s="497">
        <f t="shared" si="18"/>
        <v>0</v>
      </c>
      <c r="K47" s="497">
        <f t="shared" si="18"/>
        <v>0</v>
      </c>
      <c r="L47" s="497">
        <f t="shared" si="18"/>
        <v>0</v>
      </c>
      <c r="M47" s="497">
        <f t="shared" si="18"/>
        <v>0</v>
      </c>
      <c r="N47" s="497">
        <f t="shared" si="18"/>
        <v>0</v>
      </c>
      <c r="O47" s="497">
        <f t="shared" si="18"/>
        <v>0</v>
      </c>
      <c r="P47" s="497">
        <f t="shared" si="18"/>
        <v>0</v>
      </c>
      <c r="Q47" s="497">
        <f t="shared" si="18"/>
        <v>0</v>
      </c>
      <c r="R47" s="497">
        <f t="shared" si="18"/>
        <v>0</v>
      </c>
      <c r="S47" s="497">
        <f t="shared" si="18"/>
        <v>0</v>
      </c>
      <c r="T47" s="497">
        <f t="shared" si="18"/>
        <v>0</v>
      </c>
      <c r="U47" s="497">
        <f t="shared" si="18"/>
        <v>0</v>
      </c>
      <c r="V47" s="497">
        <f t="shared" si="18"/>
        <v>0</v>
      </c>
      <c r="W47" s="497">
        <f t="shared" si="18"/>
        <v>0</v>
      </c>
      <c r="X47" s="497">
        <f t="shared" si="18"/>
        <v>0</v>
      </c>
      <c r="Y47" s="497">
        <f t="shared" si="18"/>
        <v>0</v>
      </c>
      <c r="Z47" s="497">
        <f t="shared" si="18"/>
        <v>0</v>
      </c>
      <c r="AA47" s="497">
        <f t="shared" si="18"/>
        <v>0</v>
      </c>
      <c r="AB47" s="497">
        <f t="shared" si="18"/>
        <v>0</v>
      </c>
      <c r="AC47" s="497">
        <f t="shared" si="18"/>
        <v>0</v>
      </c>
      <c r="AD47" s="497">
        <f t="shared" si="18"/>
        <v>0</v>
      </c>
      <c r="AE47" s="497">
        <f t="shared" si="18"/>
        <v>0</v>
      </c>
      <c r="AF47" s="497">
        <f t="shared" si="18"/>
        <v>0</v>
      </c>
      <c r="AG47" s="498">
        <f t="shared" si="18"/>
        <v>0</v>
      </c>
    </row>
    <row r="48" spans="2:33" ht="17.45" customHeight="1" x14ac:dyDescent="0.25">
      <c r="B48" s="493" t="s">
        <v>43</v>
      </c>
      <c r="C48" s="67"/>
      <c r="D48" s="125">
        <v>0</v>
      </c>
      <c r="E48" s="120">
        <f>D48*(1+$D$8)</f>
        <v>0</v>
      </c>
      <c r="F48" s="121">
        <f t="shared" ref="F48:R48" si="19">E48*(1+$D$8)</f>
        <v>0</v>
      </c>
      <c r="G48" s="121">
        <f t="shared" si="19"/>
        <v>0</v>
      </c>
      <c r="H48" s="121">
        <f t="shared" si="19"/>
        <v>0</v>
      </c>
      <c r="I48" s="121">
        <f t="shared" si="19"/>
        <v>0</v>
      </c>
      <c r="J48" s="121">
        <f t="shared" si="19"/>
        <v>0</v>
      </c>
      <c r="K48" s="121">
        <f t="shared" si="19"/>
        <v>0</v>
      </c>
      <c r="L48" s="121">
        <f t="shared" si="19"/>
        <v>0</v>
      </c>
      <c r="M48" s="121">
        <f t="shared" si="19"/>
        <v>0</v>
      </c>
      <c r="N48" s="121">
        <f t="shared" si="19"/>
        <v>0</v>
      </c>
      <c r="O48" s="121">
        <f t="shared" si="19"/>
        <v>0</v>
      </c>
      <c r="P48" s="121">
        <f t="shared" si="19"/>
        <v>0</v>
      </c>
      <c r="Q48" s="121">
        <f t="shared" si="19"/>
        <v>0</v>
      </c>
      <c r="R48" s="121">
        <f t="shared" si="19"/>
        <v>0</v>
      </c>
      <c r="S48" s="121">
        <v>0</v>
      </c>
      <c r="T48" s="121">
        <f>S48*(1+$D$8)</f>
        <v>0</v>
      </c>
      <c r="U48" s="121">
        <f>T48*(1+$D$8)</f>
        <v>0</v>
      </c>
      <c r="V48" s="121">
        <f>U48*(1+$D$8)</f>
        <v>0</v>
      </c>
      <c r="W48" s="121">
        <f>V48*(1+$D$8)</f>
        <v>0</v>
      </c>
      <c r="X48" s="121">
        <f t="shared" ref="X48:AG48" si="20">W48*(1+$D$8)</f>
        <v>0</v>
      </c>
      <c r="Y48" s="121">
        <f t="shared" si="20"/>
        <v>0</v>
      </c>
      <c r="Z48" s="121">
        <f t="shared" si="20"/>
        <v>0</v>
      </c>
      <c r="AA48" s="121">
        <f t="shared" si="20"/>
        <v>0</v>
      </c>
      <c r="AB48" s="121">
        <f t="shared" si="20"/>
        <v>0</v>
      </c>
      <c r="AC48" s="121">
        <f t="shared" si="20"/>
        <v>0</v>
      </c>
      <c r="AD48" s="121">
        <f t="shared" si="20"/>
        <v>0</v>
      </c>
      <c r="AE48" s="121">
        <f t="shared" si="20"/>
        <v>0</v>
      </c>
      <c r="AF48" s="121">
        <f t="shared" si="20"/>
        <v>0</v>
      </c>
      <c r="AG48" s="122">
        <f t="shared" si="20"/>
        <v>0</v>
      </c>
    </row>
    <row r="49" spans="2:33" ht="17.45" customHeight="1" thickBot="1" x14ac:dyDescent="0.3">
      <c r="B49" s="499" t="s">
        <v>44</v>
      </c>
      <c r="C49" s="434"/>
      <c r="D49" s="500">
        <f t="shared" ref="D49:AG49" si="21">D47-D48</f>
        <v>0</v>
      </c>
      <c r="E49" s="501">
        <f t="shared" si="21"/>
        <v>0</v>
      </c>
      <c r="F49" s="502">
        <f t="shared" si="21"/>
        <v>0</v>
      </c>
      <c r="G49" s="502">
        <f t="shared" si="21"/>
        <v>0</v>
      </c>
      <c r="H49" s="502">
        <f t="shared" si="21"/>
        <v>0</v>
      </c>
      <c r="I49" s="502">
        <f t="shared" si="21"/>
        <v>0</v>
      </c>
      <c r="J49" s="502">
        <f t="shared" si="21"/>
        <v>0</v>
      </c>
      <c r="K49" s="502">
        <f t="shared" si="21"/>
        <v>0</v>
      </c>
      <c r="L49" s="502">
        <f t="shared" si="21"/>
        <v>0</v>
      </c>
      <c r="M49" s="502">
        <f t="shared" si="21"/>
        <v>0</v>
      </c>
      <c r="N49" s="502">
        <f t="shared" si="21"/>
        <v>0</v>
      </c>
      <c r="O49" s="502">
        <f t="shared" si="21"/>
        <v>0</v>
      </c>
      <c r="P49" s="502">
        <f t="shared" si="21"/>
        <v>0</v>
      </c>
      <c r="Q49" s="502">
        <f t="shared" si="21"/>
        <v>0</v>
      </c>
      <c r="R49" s="502">
        <f t="shared" si="21"/>
        <v>0</v>
      </c>
      <c r="S49" s="502">
        <f t="shared" si="21"/>
        <v>0</v>
      </c>
      <c r="T49" s="502">
        <f t="shared" si="21"/>
        <v>0</v>
      </c>
      <c r="U49" s="502">
        <f t="shared" si="21"/>
        <v>0</v>
      </c>
      <c r="V49" s="502">
        <f t="shared" si="21"/>
        <v>0</v>
      </c>
      <c r="W49" s="502">
        <f t="shared" si="21"/>
        <v>0</v>
      </c>
      <c r="X49" s="502">
        <f t="shared" si="21"/>
        <v>0</v>
      </c>
      <c r="Y49" s="502">
        <f t="shared" si="21"/>
        <v>0</v>
      </c>
      <c r="Z49" s="502">
        <f t="shared" si="21"/>
        <v>0</v>
      </c>
      <c r="AA49" s="502">
        <f t="shared" si="21"/>
        <v>0</v>
      </c>
      <c r="AB49" s="502">
        <f t="shared" si="21"/>
        <v>0</v>
      </c>
      <c r="AC49" s="502">
        <f t="shared" si="21"/>
        <v>0</v>
      </c>
      <c r="AD49" s="502">
        <f t="shared" si="21"/>
        <v>0</v>
      </c>
      <c r="AE49" s="502">
        <f t="shared" si="21"/>
        <v>0</v>
      </c>
      <c r="AF49" s="502">
        <f t="shared" si="21"/>
        <v>0</v>
      </c>
      <c r="AG49" s="503">
        <f t="shared" si="21"/>
        <v>0</v>
      </c>
    </row>
    <row r="50" spans="2:33" x14ac:dyDescent="0.25">
      <c r="P50" s="504"/>
    </row>
    <row r="52" spans="2:33" ht="16.5" thickBot="1" x14ac:dyDescent="0.3"/>
    <row r="53" spans="2:33" x14ac:dyDescent="0.25">
      <c r="B53" s="790" t="s">
        <v>408</v>
      </c>
      <c r="C53" s="791"/>
      <c r="D53" s="791"/>
      <c r="E53" s="791"/>
      <c r="F53" s="792"/>
    </row>
    <row r="54" spans="2:33" x14ac:dyDescent="0.25">
      <c r="B54" s="779"/>
      <c r="C54" s="780"/>
      <c r="D54" s="780"/>
      <c r="E54" s="780"/>
      <c r="F54" s="781"/>
    </row>
    <row r="55" spans="2:33" x14ac:dyDescent="0.25">
      <c r="B55" s="782"/>
      <c r="C55" s="783"/>
      <c r="D55" s="783"/>
      <c r="E55" s="783"/>
      <c r="F55" s="784"/>
    </row>
    <row r="56" spans="2:33" ht="16.5" thickBot="1" x14ac:dyDescent="0.3">
      <c r="B56" s="785"/>
      <c r="C56" s="786"/>
      <c r="D56" s="786"/>
      <c r="E56" s="786"/>
      <c r="F56" s="787"/>
    </row>
  </sheetData>
  <sheetProtection algorithmName="SHA-512" hashValue="FSebQQzZVTiYfCqkSJ9xbJHV+GJb0tuQFj9UsdezIY0tnqY+pQ2PoKyvpm762p4dIBUKUYPtoYyOKYyKpwdI9A==" saltValue="Tmrn3EnQy5oug0hRrKPFJQ==" spinCount="100000" sheet="1" objects="1" scenarios="1" formatCells="0" formatColumns="0" formatRows="0"/>
  <mergeCells count="4">
    <mergeCell ref="B54:F56"/>
    <mergeCell ref="B15:C15"/>
    <mergeCell ref="B40:C40"/>
    <mergeCell ref="B53:F53"/>
  </mergeCells>
  <phoneticPr fontId="6" type="noConversion"/>
  <conditionalFormatting sqref="D45:AG45">
    <cfRule type="cellIs" dxfId="19" priority="2" operator="greaterThanOrEqual">
      <formula>1.15</formula>
    </cfRule>
    <cfRule type="cellIs" dxfId="18" priority="4" operator="lessThan">
      <formula>1.15</formula>
    </cfRule>
  </conditionalFormatting>
  <printOptions horizontalCentered="1"/>
  <pageMargins left="0" right="0" top="0.5" bottom="0.5" header="0.25" footer="0.5"/>
  <pageSetup paperSize="3" scale="3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1C432-CC7F-4A6A-B359-D3C8CEA700AF}">
  <sheetPr codeName="Sheet2"/>
  <dimension ref="B2:V30"/>
  <sheetViews>
    <sheetView topLeftCell="D1" zoomScale="70" zoomScaleNormal="70" workbookViewId="0">
      <selection activeCell="H28" sqref="H28"/>
    </sheetView>
  </sheetViews>
  <sheetFormatPr defaultRowHeight="15" x14ac:dyDescent="0.25"/>
  <cols>
    <col min="2" max="2" width="32.85546875" customWidth="1"/>
    <col min="4" max="4" width="32.7109375" customWidth="1"/>
    <col min="5" max="5" width="31.140625" customWidth="1"/>
    <col min="6" max="6" width="33.140625" customWidth="1"/>
    <col min="8" max="8" width="52.85546875" customWidth="1"/>
    <col min="9" max="9" width="16.7109375" customWidth="1"/>
    <col min="21" max="21" width="25.5703125" customWidth="1"/>
    <col min="22" max="22" width="18.28515625" customWidth="1"/>
  </cols>
  <sheetData>
    <row r="2" spans="2:22" ht="15.75" x14ac:dyDescent="0.25">
      <c r="B2" t="s">
        <v>114</v>
      </c>
      <c r="D2" t="s">
        <v>184</v>
      </c>
      <c r="E2" t="s">
        <v>188</v>
      </c>
      <c r="F2" t="s">
        <v>75</v>
      </c>
      <c r="H2" s="40" t="s">
        <v>234</v>
      </c>
      <c r="K2" s="40" t="s">
        <v>234</v>
      </c>
      <c r="O2" t="s">
        <v>280</v>
      </c>
    </row>
    <row r="3" spans="2:22" x14ac:dyDescent="0.25">
      <c r="B3" s="6" t="s">
        <v>127</v>
      </c>
      <c r="D3" s="6" t="s">
        <v>127</v>
      </c>
      <c r="E3" s="6" t="s">
        <v>127</v>
      </c>
      <c r="F3" s="6" t="s">
        <v>127</v>
      </c>
      <c r="H3" s="6" t="s">
        <v>127</v>
      </c>
      <c r="I3" t="e">
        <v>#N/A</v>
      </c>
      <c r="K3" s="6" t="s">
        <v>127</v>
      </c>
      <c r="O3" s="6" t="s">
        <v>127</v>
      </c>
      <c r="U3" s="1" t="s">
        <v>421</v>
      </c>
      <c r="V3">
        <f>'F-1. Budget Summary'!C4</f>
        <v>0</v>
      </c>
    </row>
    <row r="4" spans="2:22" ht="15.75" x14ac:dyDescent="0.25">
      <c r="B4" t="s">
        <v>115</v>
      </c>
      <c r="D4" t="s">
        <v>185</v>
      </c>
      <c r="E4" t="s">
        <v>189</v>
      </c>
      <c r="F4" t="s">
        <v>78</v>
      </c>
      <c r="H4" s="41" t="str">
        <f>'F-1. Budget Summary'!B31</f>
        <v>Existing PHDC/PRA Debt</v>
      </c>
      <c r="I4" s="42">
        <f>'F-1. Budget Summary'!F31</f>
        <v>0</v>
      </c>
      <c r="K4" t="str" cm="1">
        <f t="array" ref="K4">IFERROR(_xlfn._xlws.FILTER(H4:H28,I4:I28&gt;0),"")</f>
        <v/>
      </c>
      <c r="O4" t="s">
        <v>281</v>
      </c>
      <c r="U4" s="345" t="s">
        <v>422</v>
      </c>
    </row>
    <row r="5" spans="2:22" ht="15.75" x14ac:dyDescent="0.25">
      <c r="B5" t="s">
        <v>116</v>
      </c>
      <c r="D5" t="s">
        <v>186</v>
      </c>
      <c r="E5" t="s">
        <v>191</v>
      </c>
      <c r="H5" s="41" t="str">
        <f>_xlfn.CONCAT('F-1. Budget Summary'!B34," - ",'F-1. Budget Summary'!C34)</f>
        <v xml:space="preserve">Senior Construction Loan - </v>
      </c>
      <c r="I5" s="42">
        <f>'F-1. Budget Summary'!F34</f>
        <v>0</v>
      </c>
      <c r="O5" t="s">
        <v>282</v>
      </c>
    </row>
    <row r="6" spans="2:22" ht="15.75" x14ac:dyDescent="0.25">
      <c r="B6" t="s">
        <v>117</v>
      </c>
      <c r="D6" t="s">
        <v>187</v>
      </c>
      <c r="H6" s="41" t="str">
        <f>_xlfn.CONCAT('F-1. Budget Summary'!B35," - ",'F-1. Budget Summary'!C35)</f>
        <v xml:space="preserve">Subordinate Construction Loan - </v>
      </c>
      <c r="I6" s="42">
        <f>'F-1. Budget Summary'!F35</f>
        <v>0</v>
      </c>
      <c r="O6" t="s">
        <v>283</v>
      </c>
    </row>
    <row r="7" spans="2:22" ht="15.75" x14ac:dyDescent="0.25">
      <c r="D7" t="s">
        <v>190</v>
      </c>
      <c r="H7" s="41" t="str">
        <f>'F-1. Budget Summary'!B36</f>
        <v>Tax Exempt Bonds</v>
      </c>
      <c r="I7" s="42">
        <f>'F-1. Budget Summary'!F36</f>
        <v>0</v>
      </c>
      <c r="O7" t="s">
        <v>284</v>
      </c>
    </row>
    <row r="8" spans="2:22" ht="15.75" x14ac:dyDescent="0.25">
      <c r="H8" s="41" t="str">
        <f>'F-1. Budget Summary'!B38</f>
        <v>PHDC Loan</v>
      </c>
      <c r="I8" s="42">
        <f>'F-1. Budget Summary'!F38</f>
        <v>0</v>
      </c>
      <c r="O8" t="s">
        <v>285</v>
      </c>
    </row>
    <row r="9" spans="2:22" ht="15.75" x14ac:dyDescent="0.25">
      <c r="B9" t="s">
        <v>291</v>
      </c>
      <c r="H9" s="41" t="str">
        <f>'F-1. Budget Summary'!B39</f>
        <v>PHFA PHARE</v>
      </c>
      <c r="I9" s="42">
        <f>'F-1. Budget Summary'!F39</f>
        <v>0</v>
      </c>
      <c r="O9" s="6" t="s">
        <v>7</v>
      </c>
    </row>
    <row r="10" spans="2:22" ht="15.75" x14ac:dyDescent="0.25">
      <c r="B10" s="6" t="s">
        <v>127</v>
      </c>
      <c r="H10" s="41" t="str">
        <f>_xlfn.CONCAT('F-1. Budget Summary'!B40," - ",'F-1. Budget Summary'!C40)</f>
        <v xml:space="preserve">Other Soft Loan - </v>
      </c>
      <c r="I10" s="42">
        <f>'F-1. Budget Summary'!F40</f>
        <v>0</v>
      </c>
    </row>
    <row r="11" spans="2:22" ht="15.75" x14ac:dyDescent="0.25">
      <c r="B11" t="s">
        <v>292</v>
      </c>
      <c r="H11" s="41" t="str">
        <f>_xlfn.CONCAT('F-1. Budget Summary'!B41," - ",'F-1. Budget Summary'!C41)</f>
        <v xml:space="preserve">Other Soft Loan - </v>
      </c>
      <c r="I11" s="42">
        <f>'F-1. Budget Summary'!F41</f>
        <v>0</v>
      </c>
      <c r="O11" t="s">
        <v>279</v>
      </c>
    </row>
    <row r="12" spans="2:22" ht="15.75" x14ac:dyDescent="0.25">
      <c r="B12" t="s">
        <v>293</v>
      </c>
      <c r="H12" s="41" t="str">
        <f>'F-1. Budget Summary'!B43</f>
        <v>LIHTC Equity (Construction Pay-In)</v>
      </c>
      <c r="I12" s="42">
        <f>'F-1. Budget Summary'!F43</f>
        <v>0</v>
      </c>
      <c r="O12" s="6" t="s">
        <v>127</v>
      </c>
    </row>
    <row r="13" spans="2:22" ht="15.75" x14ac:dyDescent="0.25">
      <c r="H13" s="41" t="str">
        <f>'F-1. Budget Summary'!B44</f>
        <v>Historic Tax Credit Equity</v>
      </c>
      <c r="I13" s="42">
        <f>'F-1. Budget Summary'!F44</f>
        <v>0</v>
      </c>
      <c r="O13" t="s">
        <v>115</v>
      </c>
    </row>
    <row r="14" spans="2:22" ht="15.75" x14ac:dyDescent="0.25">
      <c r="H14" s="41" t="str">
        <f>'F-1. Budget Summary'!B45</f>
        <v>NMTC Equity</v>
      </c>
      <c r="I14" s="42">
        <f>'F-1. Budget Summary'!F45</f>
        <v>0</v>
      </c>
      <c r="O14" s="6" t="s">
        <v>116</v>
      </c>
    </row>
    <row r="15" spans="2:22" ht="15.75" x14ac:dyDescent="0.25">
      <c r="H15" s="41" t="str">
        <f>_xlfn.CONCAT('F-1. Budget Summary'!B46," - ",'F-1. Budget Summary'!C46)</f>
        <v xml:space="preserve">Other Tax Credit Equity - </v>
      </c>
      <c r="I15" s="42">
        <f>'F-1. Budget Summary'!F46</f>
        <v>0</v>
      </c>
      <c r="O15" t="s">
        <v>117</v>
      </c>
    </row>
    <row r="16" spans="2:22" ht="15.75" x14ac:dyDescent="0.25">
      <c r="H16" s="41" t="str">
        <f>'F-1. Budget Summary'!B48</f>
        <v>Energy Rebates</v>
      </c>
      <c r="I16" s="42">
        <f>'F-1. Budget Summary'!F48</f>
        <v>0</v>
      </c>
    </row>
    <row r="17" spans="8:15" ht="15.75" x14ac:dyDescent="0.25">
      <c r="H17" s="41" t="str">
        <f>_xlfn.CONCAT('F-1. Budget Summary'!B49," - ",'F-1. Budget Summary'!C49)</f>
        <v xml:space="preserve">Other Grants / Incentives - </v>
      </c>
      <c r="I17" s="42">
        <f>'F-1. Budget Summary'!F49</f>
        <v>0</v>
      </c>
      <c r="O17" s="6" t="s">
        <v>278</v>
      </c>
    </row>
    <row r="18" spans="8:15" ht="15.75" x14ac:dyDescent="0.25">
      <c r="H18" s="41" t="str">
        <f>'F-1. Budget Summary'!B51</f>
        <v>Sponsor Equity</v>
      </c>
      <c r="I18" s="42">
        <f>'F-1. Budget Summary'!F51</f>
        <v>0</v>
      </c>
      <c r="O18" s="6" t="s">
        <v>127</v>
      </c>
    </row>
    <row r="19" spans="8:15" ht="15.75" x14ac:dyDescent="0.25">
      <c r="H19" s="41" t="str">
        <f>'F-1. Budget Summary'!B52</f>
        <v>Deferred Developer Fee</v>
      </c>
      <c r="I19" s="42">
        <f>'F-1. Budget Summary'!F52</f>
        <v>0</v>
      </c>
      <c r="O19" s="6" t="s">
        <v>286</v>
      </c>
    </row>
    <row r="20" spans="8:15" ht="15.75" x14ac:dyDescent="0.25">
      <c r="H20" s="41" t="str">
        <f>'F-1. Budget Summary'!B53</f>
        <v>Reinvested Developer Fee</v>
      </c>
      <c r="I20" s="42">
        <f>'F-1. Budget Summary'!F53</f>
        <v>0</v>
      </c>
      <c r="O20" t="s">
        <v>287</v>
      </c>
    </row>
    <row r="21" spans="8:15" ht="15.75" x14ac:dyDescent="0.25">
      <c r="H21" s="41" t="str">
        <f>'F-1. Budget Summary'!B55</f>
        <v>Operating Reserve</v>
      </c>
      <c r="I21" s="42">
        <f>'F-1. Budget Summary'!F55</f>
        <v>0</v>
      </c>
      <c r="O21" t="s">
        <v>288</v>
      </c>
    </row>
    <row r="22" spans="8:15" ht="15.75" x14ac:dyDescent="0.25">
      <c r="H22" s="41" t="str">
        <f>'F-1. Budget Summary'!B56</f>
        <v>Accrued Interest</v>
      </c>
      <c r="I22" s="42">
        <f>'F-1. Budget Summary'!F56</f>
        <v>0</v>
      </c>
    </row>
    <row r="23" spans="8:15" ht="15.75" x14ac:dyDescent="0.25">
      <c r="H23" s="41" t="str">
        <f>_xlfn.CONCAT('F-1. Budget Summary'!B57," - ",'F-1. Budget Summary'!C57)</f>
        <v xml:space="preserve">Other Sources (Interest Carrying) - </v>
      </c>
      <c r="I23" s="42">
        <f>'F-1. Budget Summary'!F57</f>
        <v>0</v>
      </c>
      <c r="O23" s="6" t="s">
        <v>127</v>
      </c>
    </row>
    <row r="24" spans="8:15" ht="15.75" x14ac:dyDescent="0.25">
      <c r="H24" s="41" t="str">
        <f>_xlfn.CONCAT('F-1. Budget Summary'!B58," - ",'F-1. Budget Summary'!C58)</f>
        <v xml:space="preserve">Other Sources - </v>
      </c>
      <c r="I24" s="42">
        <f>'F-1. Budget Summary'!F58</f>
        <v>0</v>
      </c>
      <c r="O24" t="s">
        <v>289</v>
      </c>
    </row>
    <row r="25" spans="8:15" ht="15.75" x14ac:dyDescent="0.25">
      <c r="H25" s="41" t="str">
        <f>_xlfn.CONCAT('F-1. Budget Summary'!B59," - ",'F-1. Budget Summary'!C59)</f>
        <v xml:space="preserve">Other Sources - </v>
      </c>
      <c r="I25" s="42">
        <f>'F-1. Budget Summary'!F59</f>
        <v>0</v>
      </c>
      <c r="O25" s="6" t="s">
        <v>290</v>
      </c>
    </row>
    <row r="26" spans="8:15" ht="15.75" x14ac:dyDescent="0.25">
      <c r="H26" s="41" t="str">
        <f>_xlfn.CONCAT('F-1. Budget Summary'!B60," - ",'F-1. Budget Summary'!C60)</f>
        <v xml:space="preserve">Other Sources - </v>
      </c>
      <c r="I26" s="42">
        <f>'F-1. Budget Summary'!F60</f>
        <v>0</v>
      </c>
    </row>
    <row r="27" spans="8:15" ht="15.75" x14ac:dyDescent="0.25">
      <c r="H27" s="41" t="str">
        <f>_xlfn.CONCAT('F-1. Budget Summary'!B61," - ",'F-1. Budget Summary'!C61)</f>
        <v xml:space="preserve">Other Sources - </v>
      </c>
      <c r="I27" s="42">
        <f>'F-1. Budget Summary'!F61</f>
        <v>0</v>
      </c>
      <c r="O27" s="6" t="s">
        <v>127</v>
      </c>
    </row>
    <row r="28" spans="8:15" x14ac:dyDescent="0.25">
      <c r="H28" t="str">
        <f>'F-1. Budget Summary'!B32</f>
        <v>Other Existing Debt</v>
      </c>
      <c r="I28" s="42">
        <f>'F-1. Budget Summary'!F32</f>
        <v>0</v>
      </c>
      <c r="O28" t="s">
        <v>144</v>
      </c>
    </row>
    <row r="29" spans="8:15" x14ac:dyDescent="0.25">
      <c r="O29" t="s">
        <v>396</v>
      </c>
    </row>
    <row r="30" spans="8:15" x14ac:dyDescent="0.25">
      <c r="O30" t="s">
        <v>397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67CC2-D19C-4920-8763-5EDE6AB1FE41}">
  <sheetPr codeName="Sheet4"/>
  <dimension ref="B2:C26"/>
  <sheetViews>
    <sheetView workbookViewId="0">
      <selection activeCell="C21" sqref="C21"/>
    </sheetView>
  </sheetViews>
  <sheetFormatPr defaultRowHeight="15" x14ac:dyDescent="0.25"/>
  <cols>
    <col min="1" max="1" width="4.28515625" style="47" customWidth="1"/>
    <col min="2" max="2" width="20.42578125" style="47" bestFit="1" customWidth="1"/>
    <col min="3" max="3" width="118.7109375" style="47" customWidth="1"/>
    <col min="4" max="16384" width="9.140625" style="47"/>
  </cols>
  <sheetData>
    <row r="2" spans="2:3" x14ac:dyDescent="0.25">
      <c r="B2" s="693" t="s">
        <v>430</v>
      </c>
      <c r="C2" s="692"/>
    </row>
    <row r="3" spans="2:3" x14ac:dyDescent="0.25">
      <c r="B3" s="694">
        <v>46251</v>
      </c>
      <c r="C3" s="692"/>
    </row>
    <row r="5" spans="2:3" x14ac:dyDescent="0.25">
      <c r="B5" s="693" t="s">
        <v>431</v>
      </c>
    </row>
    <row r="6" spans="2:3" x14ac:dyDescent="0.25">
      <c r="B6" s="49" t="s">
        <v>426</v>
      </c>
    </row>
    <row r="7" spans="2:3" ht="18" customHeight="1" x14ac:dyDescent="0.25">
      <c r="B7" s="696" t="s">
        <v>424</v>
      </c>
      <c r="C7" s="695" t="s">
        <v>433</v>
      </c>
    </row>
    <row r="8" spans="2:3" ht="18" customHeight="1" x14ac:dyDescent="0.25">
      <c r="B8" s="696" t="s">
        <v>424</v>
      </c>
      <c r="C8" s="695" t="s">
        <v>434</v>
      </c>
    </row>
    <row r="9" spans="2:3" ht="18" customHeight="1" x14ac:dyDescent="0.25">
      <c r="B9" s="696" t="s">
        <v>424</v>
      </c>
      <c r="C9" s="695" t="s">
        <v>429</v>
      </c>
    </row>
    <row r="10" spans="2:3" ht="18" customHeight="1" x14ac:dyDescent="0.25">
      <c r="B10" s="696" t="s">
        <v>424</v>
      </c>
      <c r="C10" s="695" t="s">
        <v>425</v>
      </c>
    </row>
    <row r="12" spans="2:3" x14ac:dyDescent="0.25">
      <c r="B12" s="49" t="s">
        <v>439</v>
      </c>
    </row>
    <row r="13" spans="2:3" ht="18" customHeight="1" x14ac:dyDescent="0.25">
      <c r="B13" s="696" t="s">
        <v>424</v>
      </c>
      <c r="C13" s="695" t="s">
        <v>432</v>
      </c>
    </row>
    <row r="14" spans="2:3" ht="18" customHeight="1" x14ac:dyDescent="0.25">
      <c r="B14" s="696" t="s">
        <v>424</v>
      </c>
      <c r="C14" s="695" t="s">
        <v>435</v>
      </c>
    </row>
    <row r="15" spans="2:3" ht="18" customHeight="1" x14ac:dyDescent="0.25">
      <c r="B15" s="696" t="s">
        <v>424</v>
      </c>
      <c r="C15" s="695" t="s">
        <v>437</v>
      </c>
    </row>
    <row r="16" spans="2:3" ht="18" customHeight="1" x14ac:dyDescent="0.25">
      <c r="B16" s="696" t="s">
        <v>424</v>
      </c>
      <c r="C16" s="695" t="s">
        <v>438</v>
      </c>
    </row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72422d-5fab-4337-a4a9-6f281f13bdd4">
      <Terms xmlns="http://schemas.microsoft.com/office/infopath/2007/PartnerControls"/>
    </lcf76f155ced4ddcb4097134ff3c332f>
    <TaxCatchAll xmlns="d30c98ef-c625-4a3b-ad57-33c4224c92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3A16475AC0294FA6324EFB9C1DA735" ma:contentTypeVersion="12" ma:contentTypeDescription="Create a new document." ma:contentTypeScope="" ma:versionID="f5b290be7e2512a44795bf2d728b4dad">
  <xsd:schema xmlns:xsd="http://www.w3.org/2001/XMLSchema" xmlns:xs="http://www.w3.org/2001/XMLSchema" xmlns:p="http://schemas.microsoft.com/office/2006/metadata/properties" xmlns:ns2="7672422d-5fab-4337-a4a9-6f281f13bdd4" xmlns:ns3="d30c98ef-c625-4a3b-ad57-33c4224c922f" targetNamespace="http://schemas.microsoft.com/office/2006/metadata/properties" ma:root="true" ma:fieldsID="174a8c6bb7257f6d2667670cd44b126e" ns2:_="" ns3:_="">
    <xsd:import namespace="7672422d-5fab-4337-a4a9-6f281f13bdd4"/>
    <xsd:import namespace="d30c98ef-c625-4a3b-ad57-33c4224c92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2422d-5fab-4337-a4a9-6f281f13bd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eb18d0-8512-43c1-978b-efa5dabb07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c98ef-c625-4a3b-ad57-33c4224c92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0ed2db-eeb8-447c-bf66-6b383d54e59d}" ma:internalName="TaxCatchAll" ma:showField="CatchAllData" ma:web="d30c98ef-c625-4a3b-ad57-33c4224c9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980856-D274-4676-A2CD-C4CAA3832A6E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d30c98ef-c625-4a3b-ad57-33c4224c922f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7672422d-5fab-4337-a4a9-6f281f13bdd4"/>
  </ds:schemaRefs>
</ds:datastoreItem>
</file>

<file path=customXml/itemProps2.xml><?xml version="1.0" encoding="utf-8"?>
<ds:datastoreItem xmlns:ds="http://schemas.openxmlformats.org/officeDocument/2006/customXml" ds:itemID="{513D302F-6148-4F23-B181-F042B99D18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49035-9C6A-4173-B834-142852DFA1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72422d-5fab-4337-a4a9-6f281f13bdd4"/>
    <ds:schemaRef ds:uri="d30c98ef-c625-4a3b-ad57-33c4224c9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</vt:i4>
      </vt:variant>
    </vt:vector>
  </HeadingPairs>
  <TitlesOfParts>
    <vt:vector size="18" baseType="lpstr">
      <vt:lpstr>F-1. Budget Summary</vt:lpstr>
      <vt:lpstr>F-2. Development Budget</vt:lpstr>
      <vt:lpstr>F-3. Sources by Use</vt:lpstr>
      <vt:lpstr>F-4. Tax Credit Summary</vt:lpstr>
      <vt:lpstr>F-5. Units &amp; Income</vt:lpstr>
      <vt:lpstr>F-6. Interest</vt:lpstr>
      <vt:lpstr>F-7. Operating Proforma</vt:lpstr>
      <vt:lpstr>Drop Down Menu Items</vt:lpstr>
      <vt:lpstr>File Info</vt:lpstr>
      <vt:lpstr>Summary - Print Page</vt:lpstr>
      <vt:lpstr>Sources - Print Page</vt:lpstr>
      <vt:lpstr>Dev Budget - Print Page</vt:lpstr>
      <vt:lpstr>Pro Forma - Print Page</vt:lpstr>
      <vt:lpstr>'Dev Budget - Print Page'!Print_Area</vt:lpstr>
      <vt:lpstr>'F-7. Operating Proforma'!Print_Area</vt:lpstr>
      <vt:lpstr>'Pro Forma - Print Page'!Print_Area</vt:lpstr>
      <vt:lpstr>'Sources - Print Page'!Print_Area</vt:lpstr>
      <vt:lpstr>'Summary - Print Page'!Print_Area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Joye</dc:creator>
  <cp:keywords/>
  <dc:description/>
  <cp:lastModifiedBy>Sean Krumpe</cp:lastModifiedBy>
  <cp:revision/>
  <cp:lastPrinted>2026-08-13T15:11:58Z</cp:lastPrinted>
  <dcterms:created xsi:type="dcterms:W3CDTF">2025-10-08T10:13:52Z</dcterms:created>
  <dcterms:modified xsi:type="dcterms:W3CDTF">2026-08-17T13:53:58Z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0x0101001F3A16475AC0294FA6324EFB9C1DA735</vt:lpwstr>
  </property>
  <property fmtid="{D5CDD505-2E9C-101B-9397-08002B2CF9AE}" pid="3" name="MediaServiceImageTags">
    <vt:lpwstr/>
  </property>
</Properties>
</file>