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hila.sharepoint.com/sites/DPD-FS/operations/HouFin/Shared Documents/RFPs/2026 4% LIHTC RFP/Final Materials for Web Posting/"/>
    </mc:Choice>
  </mc:AlternateContent>
  <xr:revisionPtr revIDLastSave="11" documentId="13_ncr:1_{29F0835C-CA51-487D-A77C-90D12BE1446B}" xr6:coauthVersionLast="47" xr6:coauthVersionMax="47" xr10:uidLastSave="{B5F8FCAC-F626-4451-A899-ACF3D049CEE6}"/>
  <workbookProtection workbookAlgorithmName="SHA-512" workbookHashValue="v+t+zCC4v3OwyE8NvfaI3C/prRQrmCZpaa/fPL71R7uUAImSK5CAh3LPpVz24/zTLiyqEldjFf5guIYZOiDAzA==" workbookSaltValue="FCO4F/anxpWOpvTHL7/c7Q==" workbookSpinCount="100000" lockStructure="1"/>
  <bookViews>
    <workbookView xWindow="28680" yWindow="-120" windowWidth="29040" windowHeight="15720" tabRatio="1000" firstSheet="1" activeTab="1" xr2:uid="{0EAE13ED-CCBA-4BB6-AFD1-29B574E10EF4}"/>
  </bookViews>
  <sheets>
    <sheet name="Drop Down Menu Items" sheetId="12" state="hidden" r:id="rId1"/>
    <sheet name="F-1. Budget Summary" sheetId="11" r:id="rId2"/>
    <sheet name="F-2. Development Budget" sheetId="15" r:id="rId3"/>
    <sheet name="F-3. Sources by Use" sheetId="14" r:id="rId4"/>
    <sheet name="F-4. Tax Credit Summary" sheetId="17" r:id="rId5"/>
    <sheet name="F-5. Units &amp; Income" sheetId="6" r:id="rId6"/>
    <sheet name="F-6. Interest" sheetId="2" r:id="rId7"/>
    <sheet name="F-7. Operating Proforma" sheetId="5" r:id="rId8"/>
    <sheet name="File Info" sheetId="16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1" l="1"/>
  <c r="I6" i="11"/>
  <c r="I5" i="11"/>
  <c r="E56" i="14"/>
  <c r="E57" i="14"/>
  <c r="E58" i="14"/>
  <c r="E59" i="14"/>
  <c r="E60" i="14"/>
  <c r="E61" i="14"/>
  <c r="C48" i="14"/>
  <c r="D56" i="14"/>
  <c r="D57" i="14"/>
  <c r="D58" i="14"/>
  <c r="D59" i="14"/>
  <c r="D60" i="14"/>
  <c r="D61" i="14"/>
  <c r="C57" i="14"/>
  <c r="C58" i="14"/>
  <c r="C59" i="14"/>
  <c r="C60" i="14"/>
  <c r="C61" i="14"/>
  <c r="C56" i="14"/>
  <c r="F28" i="15"/>
  <c r="F27" i="15"/>
  <c r="F68" i="15"/>
  <c r="F55" i="15"/>
  <c r="F54" i="15"/>
  <c r="F43" i="15"/>
  <c r="E21" i="15" l="1"/>
  <c r="H6" i="11" l="1"/>
  <c r="H5" i="11"/>
  <c r="B4" i="17"/>
  <c r="B5" i="17"/>
  <c r="O30" i="6"/>
  <c r="S30" i="6"/>
  <c r="N45" i="6"/>
  <c r="N43" i="6"/>
  <c r="M79" i="6"/>
  <c r="M78" i="6"/>
  <c r="M77" i="6"/>
  <c r="M76" i="6"/>
  <c r="M75" i="6"/>
  <c r="M74" i="6"/>
  <c r="M73" i="6"/>
  <c r="M72" i="6"/>
  <c r="M71" i="6"/>
  <c r="M70" i="6"/>
  <c r="M68" i="6"/>
  <c r="M67" i="6"/>
  <c r="M66" i="6"/>
  <c r="M65" i="6"/>
  <c r="M64" i="6"/>
  <c r="M63" i="6"/>
  <c r="M62" i="6"/>
  <c r="M61" i="6"/>
  <c r="M60" i="6"/>
  <c r="M59" i="6"/>
  <c r="M57" i="6"/>
  <c r="N57" i="6" s="1"/>
  <c r="M56" i="6"/>
  <c r="N56" i="6" s="1"/>
  <c r="M55" i="6"/>
  <c r="N55" i="6" s="1"/>
  <c r="M54" i="6"/>
  <c r="N54" i="6" s="1"/>
  <c r="M53" i="6"/>
  <c r="N53" i="6" s="1"/>
  <c r="M52" i="6"/>
  <c r="N52" i="6" s="1"/>
  <c r="M51" i="6"/>
  <c r="N51" i="6" s="1"/>
  <c r="M50" i="6"/>
  <c r="N50" i="6" s="1"/>
  <c r="M49" i="6"/>
  <c r="N49" i="6" s="1"/>
  <c r="M48" i="6"/>
  <c r="N48" i="6" s="1"/>
  <c r="M46" i="6"/>
  <c r="N46" i="6" s="1"/>
  <c r="M45" i="6"/>
  <c r="M44" i="6"/>
  <c r="N44" i="6" s="1"/>
  <c r="M43" i="6"/>
  <c r="M42" i="6"/>
  <c r="N42" i="6" s="1"/>
  <c r="M41" i="6"/>
  <c r="N41" i="6" s="1"/>
  <c r="M40" i="6"/>
  <c r="N40" i="6" s="1"/>
  <c r="M39" i="6"/>
  <c r="N39" i="6" s="1"/>
  <c r="M38" i="6"/>
  <c r="N38" i="6" s="1"/>
  <c r="M37" i="6"/>
  <c r="N37" i="6" s="1"/>
  <c r="M27" i="6"/>
  <c r="N27" i="6" s="1"/>
  <c r="M28" i="6"/>
  <c r="N28" i="6" s="1"/>
  <c r="M29" i="6"/>
  <c r="N29" i="6" s="1"/>
  <c r="M30" i="6"/>
  <c r="N30" i="6" s="1"/>
  <c r="M31" i="6"/>
  <c r="N31" i="6" s="1"/>
  <c r="M32" i="6"/>
  <c r="N32" i="6" s="1"/>
  <c r="M33" i="6"/>
  <c r="N33" i="6" s="1"/>
  <c r="M34" i="6"/>
  <c r="N34" i="6" s="1"/>
  <c r="M35" i="6"/>
  <c r="N35" i="6" s="1"/>
  <c r="M26" i="6"/>
  <c r="N26" i="6" s="1"/>
  <c r="H19" i="11" l="1"/>
  <c r="H20" i="11"/>
  <c r="H21" i="11"/>
  <c r="G19" i="11"/>
  <c r="G20" i="11"/>
  <c r="G21" i="11"/>
  <c r="H18" i="11"/>
  <c r="G18" i="11"/>
  <c r="F68" i="11"/>
  <c r="F32" i="11"/>
  <c r="B7" i="17"/>
  <c r="H145" i="14"/>
  <c r="I145" i="14"/>
  <c r="J145" i="14"/>
  <c r="K145" i="14"/>
  <c r="L145" i="14"/>
  <c r="M145" i="14"/>
  <c r="N145" i="14"/>
  <c r="O145" i="14"/>
  <c r="P145" i="14"/>
  <c r="Q145" i="14"/>
  <c r="R145" i="14"/>
  <c r="S145" i="14"/>
  <c r="T145" i="14"/>
  <c r="G145" i="14"/>
  <c r="U145" i="14" s="1"/>
  <c r="D139" i="14"/>
  <c r="D140" i="14"/>
  <c r="D141" i="14"/>
  <c r="E141" i="14"/>
  <c r="D142" i="14"/>
  <c r="E142" i="14"/>
  <c r="D143" i="14"/>
  <c r="D144" i="14"/>
  <c r="C140" i="14"/>
  <c r="C141" i="14"/>
  <c r="C142" i="14"/>
  <c r="C143" i="14"/>
  <c r="C144" i="14"/>
  <c r="D128" i="14"/>
  <c r="D129" i="14"/>
  <c r="D130" i="14"/>
  <c r="D131" i="14"/>
  <c r="D132" i="14"/>
  <c r="D133" i="14"/>
  <c r="D134" i="14"/>
  <c r="D135" i="14"/>
  <c r="D113" i="14"/>
  <c r="D114" i="14"/>
  <c r="D115" i="14"/>
  <c r="D116" i="14"/>
  <c r="D117" i="14"/>
  <c r="D118" i="14"/>
  <c r="D119" i="14"/>
  <c r="D120" i="14"/>
  <c r="D121" i="14"/>
  <c r="D122" i="14"/>
  <c r="D123" i="14"/>
  <c r="D103" i="14"/>
  <c r="D104" i="14"/>
  <c r="D105" i="14"/>
  <c r="D106" i="14"/>
  <c r="D107" i="14"/>
  <c r="D108" i="14"/>
  <c r="D109" i="14"/>
  <c r="D91" i="14"/>
  <c r="D92" i="14"/>
  <c r="D93" i="14"/>
  <c r="D94" i="14"/>
  <c r="D95" i="14"/>
  <c r="D96" i="14"/>
  <c r="D97" i="14"/>
  <c r="D98" i="14"/>
  <c r="D99" i="14"/>
  <c r="D76" i="14"/>
  <c r="D77" i="14"/>
  <c r="D78" i="14"/>
  <c r="D79" i="14"/>
  <c r="D80" i="14"/>
  <c r="D81" i="14"/>
  <c r="D82" i="14"/>
  <c r="D83" i="14"/>
  <c r="D84" i="14"/>
  <c r="D85" i="14"/>
  <c r="D86" i="14"/>
  <c r="D87" i="14"/>
  <c r="D64" i="14"/>
  <c r="D65" i="14"/>
  <c r="D66" i="14"/>
  <c r="D67" i="14"/>
  <c r="D68" i="14"/>
  <c r="D69" i="14"/>
  <c r="D70" i="14"/>
  <c r="D71" i="14"/>
  <c r="D72" i="14"/>
  <c r="D51" i="14"/>
  <c r="D52" i="14"/>
  <c r="D53" i="14"/>
  <c r="D54" i="14"/>
  <c r="D55" i="14"/>
  <c r="D27" i="14"/>
  <c r="D28" i="14"/>
  <c r="D29" i="14"/>
  <c r="D30" i="14"/>
  <c r="D31" i="14"/>
  <c r="D32" i="14"/>
  <c r="D33" i="14"/>
  <c r="D34" i="14"/>
  <c r="D35" i="14"/>
  <c r="D36" i="14"/>
  <c r="D37" i="14"/>
  <c r="D38" i="14"/>
  <c r="D39" i="14"/>
  <c r="D40" i="14"/>
  <c r="D41" i="14"/>
  <c r="D42" i="14"/>
  <c r="D43" i="14"/>
  <c r="D44" i="14"/>
  <c r="D45" i="14"/>
  <c r="D46" i="14"/>
  <c r="D47" i="14"/>
  <c r="D23" i="14"/>
  <c r="D14" i="14"/>
  <c r="D15" i="14"/>
  <c r="D16" i="14"/>
  <c r="D17" i="14"/>
  <c r="D18" i="14"/>
  <c r="D19" i="14"/>
  <c r="D10" i="14"/>
  <c r="D9" i="14"/>
  <c r="D8" i="14"/>
  <c r="E8" i="14"/>
  <c r="C86" i="14"/>
  <c r="C87" i="14"/>
  <c r="C139" i="14"/>
  <c r="B135" i="14"/>
  <c r="B134" i="14"/>
  <c r="A135" i="14"/>
  <c r="A134" i="14"/>
  <c r="A133" i="14"/>
  <c r="A129" i="14"/>
  <c r="A130" i="14"/>
  <c r="A131" i="14"/>
  <c r="A132" i="14"/>
  <c r="A128" i="14"/>
  <c r="A127" i="14"/>
  <c r="C104" i="14"/>
  <c r="C105" i="14"/>
  <c r="C106" i="14"/>
  <c r="C107" i="14"/>
  <c r="C108" i="14"/>
  <c r="C109" i="14"/>
  <c r="A107" i="14"/>
  <c r="A104" i="14"/>
  <c r="A105" i="14"/>
  <c r="A106" i="14"/>
  <c r="C77" i="14"/>
  <c r="C78" i="14"/>
  <c r="C79" i="14"/>
  <c r="C80" i="14"/>
  <c r="C81" i="14"/>
  <c r="C82" i="14"/>
  <c r="C83" i="14"/>
  <c r="C84" i="14"/>
  <c r="C85" i="14"/>
  <c r="A84" i="14"/>
  <c r="A83" i="14"/>
  <c r="A77" i="14"/>
  <c r="A78" i="14"/>
  <c r="A79" i="14"/>
  <c r="A80" i="14"/>
  <c r="A81" i="14"/>
  <c r="A82" i="14"/>
  <c r="C65" i="14"/>
  <c r="C66" i="14"/>
  <c r="C67" i="14"/>
  <c r="C68" i="14"/>
  <c r="C69" i="14"/>
  <c r="C70" i="14"/>
  <c r="C71" i="14"/>
  <c r="C72" i="14"/>
  <c r="C52" i="14"/>
  <c r="C53" i="14"/>
  <c r="C54" i="14"/>
  <c r="C55" i="14"/>
  <c r="C43" i="14"/>
  <c r="C44" i="14"/>
  <c r="C45" i="14"/>
  <c r="C46" i="14"/>
  <c r="C4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B145" i="14"/>
  <c r="A144" i="14"/>
  <c r="A140" i="14"/>
  <c r="A141" i="14"/>
  <c r="A142" i="14"/>
  <c r="A143" i="14"/>
  <c r="A139" i="14"/>
  <c r="A138" i="14"/>
  <c r="U144" i="14"/>
  <c r="U143" i="14"/>
  <c r="U142" i="14"/>
  <c r="U141" i="14"/>
  <c r="U140" i="14"/>
  <c r="U139" i="14"/>
  <c r="E155" i="15"/>
  <c r="E139" i="14" s="1"/>
  <c r="E156" i="15"/>
  <c r="E161" i="15" s="1"/>
  <c r="E145" i="14" s="1"/>
  <c r="E159" i="15"/>
  <c r="E143" i="14" s="1"/>
  <c r="E160" i="15"/>
  <c r="E144" i="14" s="1"/>
  <c r="C161" i="15"/>
  <c r="C145" i="14" s="1"/>
  <c r="D161" i="15"/>
  <c r="D145" i="14" s="1"/>
  <c r="E163" i="15"/>
  <c r="T136" i="14"/>
  <c r="S136" i="14"/>
  <c r="R136" i="14"/>
  <c r="Q136" i="14"/>
  <c r="P136" i="14"/>
  <c r="O136" i="14"/>
  <c r="N136" i="14"/>
  <c r="M136" i="14"/>
  <c r="L136" i="14"/>
  <c r="K136" i="14"/>
  <c r="J136" i="14"/>
  <c r="I136" i="14"/>
  <c r="H136" i="14"/>
  <c r="G136" i="14"/>
  <c r="U136" i="14" s="1"/>
  <c r="U135" i="14"/>
  <c r="C135" i="14"/>
  <c r="U134" i="14"/>
  <c r="C134" i="14"/>
  <c r="U133" i="14"/>
  <c r="C133" i="14"/>
  <c r="U132" i="14"/>
  <c r="C132" i="14"/>
  <c r="U131" i="14"/>
  <c r="C131" i="14"/>
  <c r="U130" i="14"/>
  <c r="C130" i="14"/>
  <c r="U129" i="14"/>
  <c r="C129" i="14"/>
  <c r="U128" i="14"/>
  <c r="C128" i="14"/>
  <c r="A42" i="14"/>
  <c r="A43" i="14"/>
  <c r="A44" i="14"/>
  <c r="A45" i="14"/>
  <c r="A46" i="14"/>
  <c r="A47" i="14"/>
  <c r="A28" i="14"/>
  <c r="A29" i="14"/>
  <c r="A30" i="14"/>
  <c r="A31" i="14"/>
  <c r="A32" i="14"/>
  <c r="A33" i="14"/>
  <c r="A34" i="14"/>
  <c r="A35" i="14"/>
  <c r="A36" i="14"/>
  <c r="A37" i="14"/>
  <c r="A38" i="14"/>
  <c r="A39" i="14"/>
  <c r="A40" i="14"/>
  <c r="A41" i="14"/>
  <c r="D33" i="15"/>
  <c r="D20" i="14" s="1"/>
  <c r="C33" i="15"/>
  <c r="D24" i="15"/>
  <c r="D11" i="14" s="1"/>
  <c r="C24" i="15"/>
  <c r="E31" i="15"/>
  <c r="E18" i="14" s="1"/>
  <c r="V145" i="14" l="1"/>
  <c r="E140" i="14"/>
  <c r="V140" i="14" s="1"/>
  <c r="F22" i="15"/>
  <c r="V139" i="14"/>
  <c r="V141" i="14"/>
  <c r="V143" i="14"/>
  <c r="V142" i="14"/>
  <c r="V144" i="14"/>
  <c r="H10" i="12"/>
  <c r="C140" i="15" l="1"/>
  <c r="D99" i="11"/>
  <c r="E99" i="11"/>
  <c r="F92" i="11"/>
  <c r="F93" i="11"/>
  <c r="F94" i="11"/>
  <c r="F95" i="11"/>
  <c r="F96" i="11"/>
  <c r="F97" i="11"/>
  <c r="F91" i="11"/>
  <c r="F88" i="11"/>
  <c r="F89" i="11"/>
  <c r="F87" i="11"/>
  <c r="F85" i="11"/>
  <c r="F84" i="11"/>
  <c r="F80" i="11"/>
  <c r="F81" i="11"/>
  <c r="F82" i="11"/>
  <c r="F79" i="11"/>
  <c r="F75" i="11"/>
  <c r="F76" i="11"/>
  <c r="F77" i="11"/>
  <c r="F74" i="11"/>
  <c r="F71" i="11"/>
  <c r="F72" i="11"/>
  <c r="F70" i="11"/>
  <c r="F67" i="11"/>
  <c r="F56" i="11"/>
  <c r="F57" i="11"/>
  <c r="F58" i="11"/>
  <c r="F59" i="11"/>
  <c r="F60" i="11"/>
  <c r="F61" i="11"/>
  <c r="F55" i="11"/>
  <c r="F52" i="11"/>
  <c r="F53" i="11"/>
  <c r="F51" i="11"/>
  <c r="F49" i="11"/>
  <c r="F48" i="11"/>
  <c r="F44" i="11"/>
  <c r="F45" i="11"/>
  <c r="F46" i="11"/>
  <c r="F43" i="11"/>
  <c r="F39" i="11"/>
  <c r="F40" i="11"/>
  <c r="I10" i="12" s="1"/>
  <c r="F41" i="11"/>
  <c r="F38" i="11"/>
  <c r="F35" i="11"/>
  <c r="F36" i="11"/>
  <c r="F31" i="11"/>
  <c r="C5" i="15" s="1"/>
  <c r="E63" i="11"/>
  <c r="F34" i="11"/>
  <c r="E108" i="15"/>
  <c r="E47" i="15"/>
  <c r="E34" i="14" s="1"/>
  <c r="E148" i="15"/>
  <c r="E132" i="14" s="1"/>
  <c r="V132" i="14" s="1"/>
  <c r="E74" i="15"/>
  <c r="E73" i="15"/>
  <c r="E98" i="15"/>
  <c r="E83" i="14" s="1"/>
  <c r="E99" i="15"/>
  <c r="E84" i="14" s="1"/>
  <c r="E100" i="15"/>
  <c r="E85" i="14" s="1"/>
  <c r="E94" i="15"/>
  <c r="E79" i="14" s="1"/>
  <c r="E95" i="15"/>
  <c r="E80" i="14" s="1"/>
  <c r="C76" i="15"/>
  <c r="D105" i="11" l="1"/>
  <c r="D106" i="11"/>
  <c r="C10" i="15"/>
  <c r="F63" i="11"/>
  <c r="C8" i="15"/>
  <c r="C6" i="15"/>
  <c r="C11" i="15"/>
  <c r="C9" i="15"/>
  <c r="D63" i="11"/>
  <c r="F99" i="11"/>
  <c r="C7" i="15"/>
  <c r="C13" i="15" l="1"/>
  <c r="G32" i="11"/>
  <c r="G68" i="11"/>
  <c r="E55" i="15" l="1"/>
  <c r="E42" i="14" s="1"/>
  <c r="E122" i="15"/>
  <c r="E106" i="14" s="1"/>
  <c r="F18" i="6" l="1"/>
  <c r="D23" i="2"/>
  <c r="O79" i="6"/>
  <c r="O78" i="6"/>
  <c r="O77" i="6"/>
  <c r="O76" i="6"/>
  <c r="O75" i="6"/>
  <c r="O74" i="6"/>
  <c r="O73" i="6"/>
  <c r="O72" i="6"/>
  <c r="O71" i="6"/>
  <c r="O70" i="6"/>
  <c r="O68" i="6"/>
  <c r="O67" i="6"/>
  <c r="O66" i="6"/>
  <c r="O65" i="6"/>
  <c r="O64" i="6"/>
  <c r="O63" i="6"/>
  <c r="O62" i="6"/>
  <c r="O61" i="6"/>
  <c r="O60" i="6"/>
  <c r="O59" i="6"/>
  <c r="O57" i="6"/>
  <c r="O56" i="6"/>
  <c r="O55" i="6"/>
  <c r="O54" i="6"/>
  <c r="O53" i="6"/>
  <c r="O52" i="6"/>
  <c r="O51" i="6"/>
  <c r="O50" i="6"/>
  <c r="O49" i="6"/>
  <c r="O48" i="6"/>
  <c r="O46" i="6"/>
  <c r="O45" i="6"/>
  <c r="O44" i="6"/>
  <c r="O43" i="6"/>
  <c r="O42" i="6"/>
  <c r="O41" i="6"/>
  <c r="O40" i="6"/>
  <c r="O39" i="6"/>
  <c r="O38" i="6"/>
  <c r="O37" i="6"/>
  <c r="O35" i="6"/>
  <c r="O34" i="6"/>
  <c r="O33" i="6"/>
  <c r="O32" i="6"/>
  <c r="O31" i="6"/>
  <c r="O29" i="6"/>
  <c r="O28" i="6"/>
  <c r="O27" i="6"/>
  <c r="O26" i="6"/>
  <c r="E24" i="5"/>
  <c r="A151" i="14"/>
  <c r="A149" i="14"/>
  <c r="A147" i="14"/>
  <c r="C114" i="14"/>
  <c r="C115" i="14"/>
  <c r="C116" i="14"/>
  <c r="C117" i="14"/>
  <c r="C118" i="14"/>
  <c r="C119" i="14"/>
  <c r="C120" i="14"/>
  <c r="C121" i="14"/>
  <c r="C122" i="14"/>
  <c r="C123" i="14"/>
  <c r="C113" i="14"/>
  <c r="B123" i="14"/>
  <c r="B122" i="14"/>
  <c r="B121" i="14"/>
  <c r="A114" i="14"/>
  <c r="A115" i="14"/>
  <c r="A116" i="14"/>
  <c r="A117" i="14"/>
  <c r="A118" i="14"/>
  <c r="A119" i="14"/>
  <c r="A120" i="14"/>
  <c r="A113" i="14"/>
  <c r="A112" i="14"/>
  <c r="C64" i="14"/>
  <c r="B69" i="14"/>
  <c r="B70" i="14"/>
  <c r="B71" i="14"/>
  <c r="B72" i="14"/>
  <c r="B68" i="14"/>
  <c r="A65" i="14"/>
  <c r="A66" i="14"/>
  <c r="A67" i="14"/>
  <c r="A64" i="14"/>
  <c r="A63" i="14"/>
  <c r="C51" i="14"/>
  <c r="B60" i="14"/>
  <c r="B59" i="14"/>
  <c r="B58" i="14"/>
  <c r="A52" i="14"/>
  <c r="A53" i="14"/>
  <c r="A54" i="14"/>
  <c r="A55" i="14"/>
  <c r="A56" i="14"/>
  <c r="A57" i="14"/>
  <c r="A51" i="14"/>
  <c r="A50" i="14"/>
  <c r="U96" i="14"/>
  <c r="C92" i="14"/>
  <c r="C93" i="14"/>
  <c r="C94" i="14"/>
  <c r="C95" i="14"/>
  <c r="C96" i="14"/>
  <c r="C97" i="14"/>
  <c r="C98" i="14"/>
  <c r="C99" i="14"/>
  <c r="C91" i="14"/>
  <c r="B99" i="14"/>
  <c r="B98" i="14"/>
  <c r="B97" i="14"/>
  <c r="A92" i="14"/>
  <c r="A93" i="14"/>
  <c r="A94" i="14"/>
  <c r="A95" i="14"/>
  <c r="A96" i="14"/>
  <c r="A91" i="14"/>
  <c r="A90" i="14"/>
  <c r="U82" i="14"/>
  <c r="C76" i="14"/>
  <c r="B87" i="14"/>
  <c r="B86" i="14"/>
  <c r="B85" i="14"/>
  <c r="A76" i="14"/>
  <c r="A75" i="14"/>
  <c r="C27" i="14"/>
  <c r="B47" i="14"/>
  <c r="B46" i="14"/>
  <c r="B45" i="14"/>
  <c r="B44" i="14"/>
  <c r="B43" i="14"/>
  <c r="A27" i="14"/>
  <c r="A26" i="14"/>
  <c r="B109" i="14"/>
  <c r="B108" i="14"/>
  <c r="A103" i="14"/>
  <c r="A102" i="14"/>
  <c r="C103" i="14"/>
  <c r="C23" i="14"/>
  <c r="C19" i="14"/>
  <c r="C18" i="14"/>
  <c r="C17" i="14"/>
  <c r="C16" i="14"/>
  <c r="C15" i="14"/>
  <c r="C14" i="14"/>
  <c r="B19" i="14"/>
  <c r="A18" i="14"/>
  <c r="A17" i="14"/>
  <c r="A16" i="14"/>
  <c r="A15" i="14"/>
  <c r="A14" i="14"/>
  <c r="A13" i="14"/>
  <c r="A7" i="14"/>
  <c r="C10" i="14"/>
  <c r="C9" i="14"/>
  <c r="C8" i="14"/>
  <c r="A10" i="14"/>
  <c r="A9" i="14"/>
  <c r="A8" i="14"/>
  <c r="G24" i="2"/>
  <c r="G23" i="2"/>
  <c r="H17" i="2"/>
  <c r="D15" i="2"/>
  <c r="G17" i="2" s="1"/>
  <c r="B15" i="2"/>
  <c r="D24" i="2"/>
  <c r="D12" i="2"/>
  <c r="G14" i="2" s="1"/>
  <c r="I14" i="2" s="1"/>
  <c r="D9" i="2"/>
  <c r="G11" i="2" s="1"/>
  <c r="H11" i="2" s="1"/>
  <c r="D6" i="2"/>
  <c r="B12" i="2"/>
  <c r="B9" i="2"/>
  <c r="R28" i="6"/>
  <c r="S28" i="6"/>
  <c r="E23" i="5"/>
  <c r="E29" i="5"/>
  <c r="E37" i="5"/>
  <c r="F37" i="5" s="1"/>
  <c r="G37" i="5" s="1"/>
  <c r="H37" i="5" s="1"/>
  <c r="I37" i="5" s="1"/>
  <c r="J37" i="5" s="1"/>
  <c r="K37" i="5" s="1"/>
  <c r="L37" i="5" s="1"/>
  <c r="M37" i="5" s="1"/>
  <c r="N37" i="5" s="1"/>
  <c r="O37" i="5" s="1"/>
  <c r="P37" i="5" s="1"/>
  <c r="Q37" i="5" s="1"/>
  <c r="D140" i="15"/>
  <c r="D124" i="14" s="1"/>
  <c r="C124" i="14"/>
  <c r="E139" i="15"/>
  <c r="E123" i="14" s="1"/>
  <c r="E138" i="15"/>
  <c r="E122" i="14" s="1"/>
  <c r="E137" i="15"/>
  <c r="E121" i="14" s="1"/>
  <c r="E136" i="15"/>
  <c r="E120" i="14" s="1"/>
  <c r="E135" i="15"/>
  <c r="E119" i="14" s="1"/>
  <c r="E134" i="15"/>
  <c r="E118" i="14" s="1"/>
  <c r="E133" i="15"/>
  <c r="E117" i="14" s="1"/>
  <c r="E132" i="15"/>
  <c r="E116" i="14" s="1"/>
  <c r="E131" i="15"/>
  <c r="E115" i="14" s="1"/>
  <c r="E130" i="15"/>
  <c r="E114" i="14" s="1"/>
  <c r="E129" i="15"/>
  <c r="E113" i="14" s="1"/>
  <c r="D88" i="15"/>
  <c r="C88" i="15"/>
  <c r="E87" i="15"/>
  <c r="E72" i="14" s="1"/>
  <c r="E86" i="15"/>
  <c r="E71" i="14" s="1"/>
  <c r="E85" i="15"/>
  <c r="E70" i="14" s="1"/>
  <c r="E84" i="15"/>
  <c r="E69" i="14" s="1"/>
  <c r="E83" i="15"/>
  <c r="E68" i="14" s="1"/>
  <c r="E82" i="15"/>
  <c r="E67" i="14" s="1"/>
  <c r="E81" i="15"/>
  <c r="E66" i="14" s="1"/>
  <c r="E80" i="15"/>
  <c r="E65" i="14" s="1"/>
  <c r="E79" i="15"/>
  <c r="E64" i="14" s="1"/>
  <c r="D76" i="15"/>
  <c r="E75" i="15"/>
  <c r="E72" i="15"/>
  <c r="E71" i="15"/>
  <c r="E70" i="15"/>
  <c r="E69" i="15"/>
  <c r="E68" i="15"/>
  <c r="E67" i="15"/>
  <c r="E54" i="14" s="1"/>
  <c r="E66" i="15"/>
  <c r="E53" i="14" s="1"/>
  <c r="E65" i="15"/>
  <c r="E52" i="14" s="1"/>
  <c r="E64" i="15"/>
  <c r="E51" i="14" s="1"/>
  <c r="D116" i="15"/>
  <c r="D100" i="14" s="1"/>
  <c r="C116" i="15"/>
  <c r="C100" i="14" s="1"/>
  <c r="E115" i="15"/>
  <c r="E99" i="14" s="1"/>
  <c r="E114" i="15"/>
  <c r="E98" i="14" s="1"/>
  <c r="E113" i="15"/>
  <c r="E97" i="14" s="1"/>
  <c r="E112" i="15"/>
  <c r="E96" i="14" s="1"/>
  <c r="E111" i="15"/>
  <c r="E95" i="14" s="1"/>
  <c r="E110" i="15"/>
  <c r="E94" i="14" s="1"/>
  <c r="E109" i="15"/>
  <c r="E93" i="14" s="1"/>
  <c r="E107" i="15"/>
  <c r="E92" i="14" s="1"/>
  <c r="E106" i="15"/>
  <c r="E91" i="14" s="1"/>
  <c r="D103" i="15"/>
  <c r="D88" i="14" s="1"/>
  <c r="E102" i="15"/>
  <c r="E87" i="14" s="1"/>
  <c r="E101" i="15"/>
  <c r="E86" i="14" s="1"/>
  <c r="E96" i="15"/>
  <c r="E81" i="14" s="1"/>
  <c r="E93" i="15"/>
  <c r="E78" i="14" s="1"/>
  <c r="E92" i="15"/>
  <c r="E77" i="14" s="1"/>
  <c r="E91" i="15"/>
  <c r="E76" i="14" s="1"/>
  <c r="D152" i="15"/>
  <c r="D136" i="14" s="1"/>
  <c r="C152" i="15"/>
  <c r="C136" i="14" s="1"/>
  <c r="E151" i="15"/>
  <c r="E135" i="14" s="1"/>
  <c r="V135" i="14" s="1"/>
  <c r="E150" i="15"/>
  <c r="E134" i="14" s="1"/>
  <c r="V134" i="14" s="1"/>
  <c r="E149" i="15"/>
  <c r="E133" i="14" s="1"/>
  <c r="V133" i="14" s="1"/>
  <c r="E147" i="15"/>
  <c r="E131" i="14" s="1"/>
  <c r="V131" i="14" s="1"/>
  <c r="E146" i="15"/>
  <c r="E130" i="14" s="1"/>
  <c r="V130" i="14" s="1"/>
  <c r="E145" i="15"/>
  <c r="E129" i="14" s="1"/>
  <c r="V129" i="14" s="1"/>
  <c r="E144" i="15"/>
  <c r="E128" i="14" s="1"/>
  <c r="V128" i="14" s="1"/>
  <c r="E143" i="15"/>
  <c r="D61" i="15"/>
  <c r="D48" i="14" s="1"/>
  <c r="C61" i="15"/>
  <c r="E60" i="15"/>
  <c r="E47" i="14" s="1"/>
  <c r="E59" i="15"/>
  <c r="E46" i="14" s="1"/>
  <c r="E58" i="15"/>
  <c r="E45" i="14" s="1"/>
  <c r="E57" i="15"/>
  <c r="E44" i="14" s="1"/>
  <c r="E56" i="15"/>
  <c r="E43" i="14" s="1"/>
  <c r="E54" i="15"/>
  <c r="E41" i="14" s="1"/>
  <c r="E53" i="15"/>
  <c r="E40" i="14" s="1"/>
  <c r="E52" i="15"/>
  <c r="E39" i="14" s="1"/>
  <c r="E51" i="15"/>
  <c r="E38" i="14" s="1"/>
  <c r="E50" i="15"/>
  <c r="E37" i="14" s="1"/>
  <c r="E49" i="15"/>
  <c r="E36" i="14" s="1"/>
  <c r="E48" i="15"/>
  <c r="E35" i="14" s="1"/>
  <c r="E46" i="15"/>
  <c r="E33" i="14" s="1"/>
  <c r="E45" i="15"/>
  <c r="E32" i="14" s="1"/>
  <c r="E44" i="15"/>
  <c r="E31" i="14" s="1"/>
  <c r="E43" i="15"/>
  <c r="E42" i="15"/>
  <c r="E29" i="14" s="1"/>
  <c r="E41" i="15"/>
  <c r="E28" i="14" s="1"/>
  <c r="E40" i="15"/>
  <c r="E27" i="14" s="1"/>
  <c r="D126" i="15"/>
  <c r="D110" i="14" s="1"/>
  <c r="C126" i="15"/>
  <c r="C110" i="14" s="1"/>
  <c r="E125" i="15"/>
  <c r="E109" i="14" s="1"/>
  <c r="E124" i="15"/>
  <c r="E108" i="14" s="1"/>
  <c r="E123" i="15"/>
  <c r="E107" i="14" s="1"/>
  <c r="E121" i="15"/>
  <c r="E105" i="14" s="1"/>
  <c r="E120" i="15"/>
  <c r="E104" i="14" s="1"/>
  <c r="E119" i="15"/>
  <c r="E103" i="14" s="1"/>
  <c r="E36" i="15"/>
  <c r="E30" i="15"/>
  <c r="E17" i="14" s="1"/>
  <c r="E29" i="15"/>
  <c r="E16" i="14" s="1"/>
  <c r="E28" i="15"/>
  <c r="E15" i="14" s="1"/>
  <c r="E27" i="15"/>
  <c r="E14" i="14" s="1"/>
  <c r="E22" i="15"/>
  <c r="E9" i="14" s="1"/>
  <c r="G22" i="2"/>
  <c r="E91" i="6"/>
  <c r="S70" i="6"/>
  <c r="S71" i="6"/>
  <c r="S72" i="6"/>
  <c r="S73" i="6"/>
  <c r="S74" i="6"/>
  <c r="S75" i="6"/>
  <c r="S76" i="6"/>
  <c r="S77" i="6"/>
  <c r="S78" i="6"/>
  <c r="S79" i="6"/>
  <c r="S59" i="6"/>
  <c r="S60" i="6"/>
  <c r="S61" i="6"/>
  <c r="S62" i="6"/>
  <c r="S63" i="6"/>
  <c r="S64" i="6"/>
  <c r="S65" i="6"/>
  <c r="S66" i="6"/>
  <c r="S67" i="6"/>
  <c r="S68" i="6"/>
  <c r="S48" i="6"/>
  <c r="S49" i="6"/>
  <c r="S50" i="6"/>
  <c r="S51" i="6"/>
  <c r="S52" i="6"/>
  <c r="S53" i="6"/>
  <c r="S54" i="6"/>
  <c r="S55" i="6"/>
  <c r="S56" i="6"/>
  <c r="S57" i="6"/>
  <c r="S37" i="6"/>
  <c r="S38" i="6"/>
  <c r="S39" i="6"/>
  <c r="S40" i="6"/>
  <c r="S41" i="6"/>
  <c r="S42" i="6"/>
  <c r="S43" i="6"/>
  <c r="S44" i="6"/>
  <c r="S45" i="6"/>
  <c r="S46" i="6"/>
  <c r="S27" i="6"/>
  <c r="S29" i="6"/>
  <c r="S31" i="6"/>
  <c r="S32" i="6"/>
  <c r="S33" i="6"/>
  <c r="S34" i="6"/>
  <c r="S35" i="6"/>
  <c r="R70" i="6"/>
  <c r="R71" i="6"/>
  <c r="R72" i="6"/>
  <c r="R73" i="6"/>
  <c r="R74" i="6"/>
  <c r="R75" i="6"/>
  <c r="R76" i="6"/>
  <c r="R77" i="6"/>
  <c r="R78" i="6"/>
  <c r="R79" i="6"/>
  <c r="R59" i="6"/>
  <c r="R60" i="6"/>
  <c r="R61" i="6"/>
  <c r="R62" i="6"/>
  <c r="R63" i="6"/>
  <c r="R64" i="6"/>
  <c r="R65" i="6"/>
  <c r="R66" i="6"/>
  <c r="R67" i="6"/>
  <c r="R68" i="6"/>
  <c r="R48" i="6"/>
  <c r="R49" i="6"/>
  <c r="R50" i="6"/>
  <c r="R51" i="6"/>
  <c r="R52" i="6"/>
  <c r="R53" i="6"/>
  <c r="R54" i="6"/>
  <c r="R55" i="6"/>
  <c r="R56" i="6"/>
  <c r="R57" i="6"/>
  <c r="R37" i="6"/>
  <c r="R38" i="6"/>
  <c r="R39" i="6"/>
  <c r="R40" i="6"/>
  <c r="R41" i="6"/>
  <c r="R42" i="6"/>
  <c r="R43" i="6"/>
  <c r="R44" i="6"/>
  <c r="R45" i="6"/>
  <c r="R46" i="6"/>
  <c r="R27" i="6"/>
  <c r="R29" i="6"/>
  <c r="R30" i="6"/>
  <c r="R31" i="6"/>
  <c r="R32" i="6"/>
  <c r="R33" i="6"/>
  <c r="R34" i="6"/>
  <c r="R35" i="6"/>
  <c r="H17" i="11"/>
  <c r="H16" i="11"/>
  <c r="H15" i="11"/>
  <c r="G17" i="11"/>
  <c r="G16" i="11"/>
  <c r="G15" i="11"/>
  <c r="B79" i="6"/>
  <c r="B78" i="6"/>
  <c r="B77" i="6"/>
  <c r="B76" i="6"/>
  <c r="B75" i="6"/>
  <c r="B74" i="6"/>
  <c r="B73" i="6"/>
  <c r="B72" i="6"/>
  <c r="B71" i="6"/>
  <c r="B70" i="6"/>
  <c r="B68" i="6"/>
  <c r="B67" i="6"/>
  <c r="B66" i="6"/>
  <c r="B65" i="6"/>
  <c r="B64" i="6"/>
  <c r="B63" i="6"/>
  <c r="B62" i="6"/>
  <c r="B61" i="6"/>
  <c r="B60" i="6"/>
  <c r="B59" i="6"/>
  <c r="B57" i="6"/>
  <c r="B56" i="6"/>
  <c r="B55" i="6"/>
  <c r="B54" i="6"/>
  <c r="B53" i="6"/>
  <c r="B52" i="6"/>
  <c r="B51" i="6"/>
  <c r="B50" i="6"/>
  <c r="B49" i="6"/>
  <c r="B48" i="6"/>
  <c r="B37" i="6"/>
  <c r="B46" i="6"/>
  <c r="B45" i="6"/>
  <c r="B44" i="6"/>
  <c r="B43" i="6"/>
  <c r="B42" i="6"/>
  <c r="B41" i="6"/>
  <c r="B40" i="6"/>
  <c r="B39" i="6"/>
  <c r="B38" i="6"/>
  <c r="B26" i="6"/>
  <c r="B28" i="6"/>
  <c r="B27" i="6"/>
  <c r="B35" i="6"/>
  <c r="B34" i="6"/>
  <c r="B33" i="6"/>
  <c r="B32" i="6"/>
  <c r="B31" i="6"/>
  <c r="B30" i="6"/>
  <c r="B29" i="6"/>
  <c r="G22" i="11" l="1"/>
  <c r="G7" i="2"/>
  <c r="G8" i="2"/>
  <c r="H22" i="11"/>
  <c r="E23" i="14"/>
  <c r="E55" i="14"/>
  <c r="E30" i="14"/>
  <c r="F19" i="11"/>
  <c r="F20" i="11"/>
  <c r="F18" i="11"/>
  <c r="F21" i="11"/>
  <c r="D19" i="11"/>
  <c r="D18" i="11"/>
  <c r="D20" i="11"/>
  <c r="D21" i="11"/>
  <c r="E19" i="11"/>
  <c r="E18" i="11"/>
  <c r="E20" i="11"/>
  <c r="E21" i="11"/>
  <c r="C21" i="11"/>
  <c r="C15" i="11"/>
  <c r="C20" i="11"/>
  <c r="C19" i="11"/>
  <c r="C18" i="11"/>
  <c r="D73" i="14"/>
  <c r="C73" i="14"/>
  <c r="E61" i="15"/>
  <c r="E48" i="14" s="1"/>
  <c r="V96" i="14"/>
  <c r="F91" i="6"/>
  <c r="P28" i="6"/>
  <c r="G16" i="2"/>
  <c r="H16" i="2" s="1"/>
  <c r="D22" i="2"/>
  <c r="G13" i="2"/>
  <c r="G10" i="2"/>
  <c r="R37" i="5"/>
  <c r="S37" i="5" s="1"/>
  <c r="T37" i="5" s="1"/>
  <c r="U37" i="5" s="1"/>
  <c r="V37" i="5" s="1"/>
  <c r="W37" i="5" s="1"/>
  <c r="X37" i="5" s="1"/>
  <c r="Y37" i="5" s="1"/>
  <c r="Z37" i="5" s="1"/>
  <c r="AA37" i="5" s="1"/>
  <c r="AB37" i="5" s="1"/>
  <c r="AC37" i="5" s="1"/>
  <c r="AD37" i="5" s="1"/>
  <c r="AE37" i="5" s="1"/>
  <c r="AF37" i="5" s="1"/>
  <c r="AG37" i="5" s="1"/>
  <c r="H7" i="2"/>
  <c r="I17" i="2"/>
  <c r="I11" i="2"/>
  <c r="H14" i="2"/>
  <c r="E140" i="15"/>
  <c r="E124" i="14" s="1"/>
  <c r="E116" i="15"/>
  <c r="E100" i="14" s="1"/>
  <c r="E76" i="15"/>
  <c r="E126" i="15"/>
  <c r="E110" i="14" s="1"/>
  <c r="E152" i="15"/>
  <c r="E136" i="14" s="1"/>
  <c r="V136" i="14" s="1"/>
  <c r="E88" i="15"/>
  <c r="D37" i="15"/>
  <c r="D24" i="14" s="1"/>
  <c r="D35" i="15"/>
  <c r="D22" i="14" s="1"/>
  <c r="E23" i="15"/>
  <c r="C103" i="15"/>
  <c r="C88" i="14" s="1"/>
  <c r="E97" i="15"/>
  <c r="E82" i="14" s="1"/>
  <c r="V82" i="14" s="1"/>
  <c r="C20" i="14"/>
  <c r="E32" i="15"/>
  <c r="D15" i="11"/>
  <c r="C17" i="11"/>
  <c r="F16" i="11"/>
  <c r="E15" i="11"/>
  <c r="D16" i="11"/>
  <c r="F17" i="11"/>
  <c r="D17" i="11"/>
  <c r="E16" i="11"/>
  <c r="E17" i="11"/>
  <c r="F15" i="11"/>
  <c r="C16" i="11"/>
  <c r="B6" i="2"/>
  <c r="J24" i="2"/>
  <c r="D22" i="11" l="1"/>
  <c r="C22" i="11"/>
  <c r="F22" i="11"/>
  <c r="H8" i="2"/>
  <c r="I8" i="2"/>
  <c r="E22" i="11"/>
  <c r="D165" i="15"/>
  <c r="E33" i="15"/>
  <c r="E20" i="14" s="1"/>
  <c r="E19" i="14"/>
  <c r="E24" i="15"/>
  <c r="E10" i="14"/>
  <c r="I20" i="11"/>
  <c r="I21" i="11"/>
  <c r="I18" i="11"/>
  <c r="I19" i="11"/>
  <c r="E73" i="14"/>
  <c r="C11" i="14"/>
  <c r="C35" i="15"/>
  <c r="E103" i="15"/>
  <c r="E88" i="14" s="1"/>
  <c r="H13" i="2"/>
  <c r="H10" i="2"/>
  <c r="C37" i="15"/>
  <c r="C165" i="15" s="1"/>
  <c r="D111" i="11" s="1"/>
  <c r="B24" i="2"/>
  <c r="B23" i="2"/>
  <c r="J23" i="2"/>
  <c r="B22" i="2"/>
  <c r="F19" i="6"/>
  <c r="E11" i="14" l="1"/>
  <c r="F36" i="15" a="1"/>
  <c r="F36" i="15" s="1"/>
  <c r="D9" i="6"/>
  <c r="D10" i="6"/>
  <c r="D11" i="6"/>
  <c r="C24" i="14"/>
  <c r="E37" i="15"/>
  <c r="E35" i="15"/>
  <c r="E22" i="14" s="1"/>
  <c r="C22" i="14"/>
  <c r="I24" i="12"/>
  <c r="I25" i="12"/>
  <c r="I26" i="12"/>
  <c r="I27" i="12"/>
  <c r="H27" i="12"/>
  <c r="H26" i="12"/>
  <c r="H25" i="12"/>
  <c r="H24" i="12"/>
  <c r="J22" i="2"/>
  <c r="E24" i="14" l="1"/>
  <c r="E165" i="15"/>
  <c r="F163" i="15" s="1"/>
  <c r="D43" i="5"/>
  <c r="U151" i="14"/>
  <c r="U147" i="14"/>
  <c r="U114" i="14"/>
  <c r="U115" i="14"/>
  <c r="U116" i="14"/>
  <c r="U117" i="14"/>
  <c r="U118" i="14"/>
  <c r="U119" i="14"/>
  <c r="U120" i="14"/>
  <c r="U121" i="14"/>
  <c r="U122" i="14"/>
  <c r="U123" i="14"/>
  <c r="U113" i="14"/>
  <c r="U65" i="14"/>
  <c r="U66" i="14"/>
  <c r="U67" i="14"/>
  <c r="U68" i="14"/>
  <c r="U69" i="14"/>
  <c r="U70" i="14"/>
  <c r="U71" i="14"/>
  <c r="U72" i="14"/>
  <c r="U64" i="14"/>
  <c r="U52" i="14"/>
  <c r="U53" i="14"/>
  <c r="U54" i="14"/>
  <c r="U55" i="14"/>
  <c r="U56" i="14"/>
  <c r="U57" i="14"/>
  <c r="U58" i="14"/>
  <c r="U59" i="14"/>
  <c r="U60" i="14"/>
  <c r="U51" i="14"/>
  <c r="U92" i="14"/>
  <c r="U93" i="14"/>
  <c r="U94" i="14"/>
  <c r="U95" i="14"/>
  <c r="U97" i="14"/>
  <c r="U98" i="14"/>
  <c r="U99" i="14"/>
  <c r="U91" i="14"/>
  <c r="U76" i="14"/>
  <c r="U77" i="14"/>
  <c r="U78" i="14"/>
  <c r="U79" i="14"/>
  <c r="U80" i="14"/>
  <c r="U81" i="14"/>
  <c r="U85" i="14"/>
  <c r="U86" i="14"/>
  <c r="U87" i="14"/>
  <c r="U28" i="14"/>
  <c r="U29" i="14"/>
  <c r="U30" i="14"/>
  <c r="U31" i="14"/>
  <c r="U32" i="14"/>
  <c r="U33" i="14"/>
  <c r="U34" i="14"/>
  <c r="U35" i="14"/>
  <c r="U36" i="14"/>
  <c r="U37" i="14"/>
  <c r="U38" i="14"/>
  <c r="U39" i="14"/>
  <c r="V39" i="14" s="1"/>
  <c r="U40" i="14"/>
  <c r="U41" i="14"/>
  <c r="U42" i="14"/>
  <c r="U43" i="14"/>
  <c r="U44" i="14"/>
  <c r="U45" i="14"/>
  <c r="U46" i="14"/>
  <c r="U47" i="14"/>
  <c r="U27" i="14"/>
  <c r="U104" i="14"/>
  <c r="U105" i="14"/>
  <c r="U108" i="14"/>
  <c r="U109" i="14"/>
  <c r="V109" i="14" s="1"/>
  <c r="U103" i="14"/>
  <c r="U23" i="14"/>
  <c r="U15" i="14"/>
  <c r="U16" i="14"/>
  <c r="U17" i="14"/>
  <c r="U18" i="14"/>
  <c r="U19" i="14"/>
  <c r="U14" i="14"/>
  <c r="U9" i="14"/>
  <c r="H6" i="12"/>
  <c r="N154" i="14"/>
  <c r="O154" i="14"/>
  <c r="P154" i="14"/>
  <c r="Q154" i="14"/>
  <c r="R154" i="14"/>
  <c r="S154" i="14"/>
  <c r="T154" i="14"/>
  <c r="H23" i="12"/>
  <c r="H17" i="12"/>
  <c r="H15" i="12"/>
  <c r="H11" i="12"/>
  <c r="H8" i="12"/>
  <c r="I23" i="12"/>
  <c r="I22" i="12"/>
  <c r="I21" i="12"/>
  <c r="I20" i="12"/>
  <c r="I19" i="12"/>
  <c r="I18" i="12"/>
  <c r="I17" i="12"/>
  <c r="I16" i="12"/>
  <c r="I15" i="12"/>
  <c r="I14" i="12"/>
  <c r="I13" i="12"/>
  <c r="I12" i="12"/>
  <c r="I11" i="12"/>
  <c r="I9" i="12"/>
  <c r="I8" i="12"/>
  <c r="I7" i="12"/>
  <c r="I6" i="12"/>
  <c r="I5" i="12"/>
  <c r="H4" i="12"/>
  <c r="H5" i="12"/>
  <c r="H22" i="12"/>
  <c r="H21" i="12"/>
  <c r="H20" i="12"/>
  <c r="H19" i="12"/>
  <c r="H18" i="12"/>
  <c r="H16" i="12"/>
  <c r="H14" i="12"/>
  <c r="H13" i="12"/>
  <c r="H12" i="12"/>
  <c r="H9" i="12"/>
  <c r="H7" i="12"/>
  <c r="H100" i="14"/>
  <c r="I100" i="14"/>
  <c r="J100" i="14"/>
  <c r="K100" i="14"/>
  <c r="L100" i="14"/>
  <c r="M100" i="14"/>
  <c r="N100" i="14"/>
  <c r="O100" i="14"/>
  <c r="P100" i="14"/>
  <c r="Q100" i="14"/>
  <c r="R100" i="14"/>
  <c r="S100" i="14"/>
  <c r="T100" i="14"/>
  <c r="G100" i="14"/>
  <c r="H124" i="14"/>
  <c r="I124" i="14"/>
  <c r="J124" i="14"/>
  <c r="K124" i="14"/>
  <c r="L124" i="14"/>
  <c r="M124" i="14"/>
  <c r="N124" i="14"/>
  <c r="O124" i="14"/>
  <c r="P124" i="14"/>
  <c r="Q124" i="14"/>
  <c r="R124" i="14"/>
  <c r="S124" i="14"/>
  <c r="T124" i="14"/>
  <c r="G124" i="14"/>
  <c r="H73" i="14"/>
  <c r="I73" i="14"/>
  <c r="J73" i="14"/>
  <c r="K73" i="14"/>
  <c r="L73" i="14"/>
  <c r="M73" i="14"/>
  <c r="N73" i="14"/>
  <c r="O73" i="14"/>
  <c r="P73" i="14"/>
  <c r="Q73" i="14"/>
  <c r="R73" i="14"/>
  <c r="S73" i="14"/>
  <c r="T73" i="14"/>
  <c r="G73" i="14"/>
  <c r="H61" i="14"/>
  <c r="I61" i="14"/>
  <c r="J61" i="14"/>
  <c r="K61" i="14"/>
  <c r="L61" i="14"/>
  <c r="M61" i="14"/>
  <c r="N61" i="14"/>
  <c r="O61" i="14"/>
  <c r="P61" i="14"/>
  <c r="Q61" i="14"/>
  <c r="R61" i="14"/>
  <c r="S61" i="14"/>
  <c r="T61" i="14"/>
  <c r="G61" i="14"/>
  <c r="H88" i="14"/>
  <c r="I88" i="14"/>
  <c r="J88" i="14"/>
  <c r="K88" i="14"/>
  <c r="L88" i="14"/>
  <c r="M88" i="14"/>
  <c r="N88" i="14"/>
  <c r="O88" i="14"/>
  <c r="P88" i="14"/>
  <c r="Q88" i="14"/>
  <c r="R88" i="14"/>
  <c r="S88" i="14"/>
  <c r="T88" i="14"/>
  <c r="G88" i="14"/>
  <c r="H48" i="14"/>
  <c r="I48" i="14"/>
  <c r="J48" i="14"/>
  <c r="K48" i="14"/>
  <c r="L48" i="14"/>
  <c r="M48" i="14"/>
  <c r="N48" i="14"/>
  <c r="O48" i="14"/>
  <c r="P48" i="14"/>
  <c r="Q48" i="14"/>
  <c r="R48" i="14"/>
  <c r="S48" i="14"/>
  <c r="T48" i="14"/>
  <c r="G48" i="14"/>
  <c r="H110" i="14"/>
  <c r="I110" i="14"/>
  <c r="J110" i="14"/>
  <c r="K110" i="14"/>
  <c r="L110" i="14"/>
  <c r="M110" i="14"/>
  <c r="N110" i="14"/>
  <c r="O110" i="14"/>
  <c r="P110" i="14"/>
  <c r="Q110" i="14"/>
  <c r="R110" i="14"/>
  <c r="S110" i="14"/>
  <c r="T110" i="14"/>
  <c r="G110" i="14"/>
  <c r="H20" i="14"/>
  <c r="I20" i="14"/>
  <c r="J20" i="14"/>
  <c r="K20" i="14"/>
  <c r="L20" i="14"/>
  <c r="M20" i="14"/>
  <c r="N20" i="14"/>
  <c r="O20" i="14"/>
  <c r="P20" i="14"/>
  <c r="Q20" i="14"/>
  <c r="R20" i="14"/>
  <c r="S20" i="14"/>
  <c r="T20" i="14"/>
  <c r="G20" i="14"/>
  <c r="I11" i="14"/>
  <c r="J11" i="14"/>
  <c r="K11" i="14"/>
  <c r="L11" i="14"/>
  <c r="M11" i="14"/>
  <c r="N11" i="14"/>
  <c r="N156" i="14" s="1"/>
  <c r="O11" i="14"/>
  <c r="P11" i="14"/>
  <c r="Q11" i="14"/>
  <c r="R11" i="14"/>
  <c r="S11" i="14"/>
  <c r="T11" i="14"/>
  <c r="E120" i="6"/>
  <c r="F120" i="6" s="1"/>
  <c r="E119" i="6"/>
  <c r="F119" i="6" s="1"/>
  <c r="E118" i="6"/>
  <c r="F118" i="6" s="1"/>
  <c r="E117" i="6"/>
  <c r="F117" i="6" s="1"/>
  <c r="E116" i="6"/>
  <c r="F116" i="6" s="1"/>
  <c r="E115" i="6"/>
  <c r="F115" i="6" s="1"/>
  <c r="E112" i="6"/>
  <c r="F112" i="6" s="1"/>
  <c r="E111" i="6"/>
  <c r="F111" i="6" s="1"/>
  <c r="E110" i="6"/>
  <c r="F110" i="6" s="1"/>
  <c r="E109" i="6"/>
  <c r="F109" i="6" s="1"/>
  <c r="E108" i="6"/>
  <c r="F108" i="6" s="1"/>
  <c r="E107" i="6"/>
  <c r="F107" i="6" s="1"/>
  <c r="E104" i="6"/>
  <c r="F104" i="6" s="1"/>
  <c r="E103" i="6"/>
  <c r="F103" i="6" s="1"/>
  <c r="E102" i="6"/>
  <c r="F102" i="6" s="1"/>
  <c r="E101" i="6"/>
  <c r="F101" i="6" s="1"/>
  <c r="E100" i="6"/>
  <c r="F100" i="6" s="1"/>
  <c r="E99" i="6"/>
  <c r="F99" i="6" s="1"/>
  <c r="E96" i="6"/>
  <c r="F96" i="6" s="1"/>
  <c r="E95" i="6"/>
  <c r="F95" i="6" s="1"/>
  <c r="E94" i="6"/>
  <c r="F94" i="6" s="1"/>
  <c r="E93" i="6"/>
  <c r="F93" i="6" s="1"/>
  <c r="E92" i="6"/>
  <c r="F92" i="6" s="1"/>
  <c r="U8" i="14"/>
  <c r="V8" i="14" s="1"/>
  <c r="N158" i="14" l="1"/>
  <c r="T156" i="14"/>
  <c r="T158" i="14"/>
  <c r="L156" i="14"/>
  <c r="K156" i="14"/>
  <c r="R156" i="14"/>
  <c r="R158" i="14"/>
  <c r="S156" i="14"/>
  <c r="S158" i="14" s="1"/>
  <c r="J156" i="14"/>
  <c r="Q156" i="14"/>
  <c r="Q158" i="14" s="1"/>
  <c r="I156" i="14"/>
  <c r="M156" i="14"/>
  <c r="P156" i="14"/>
  <c r="P158" i="14"/>
  <c r="O156" i="14"/>
  <c r="O158" i="14"/>
  <c r="G77" i="11"/>
  <c r="G75" i="11"/>
  <c r="G85" i="11"/>
  <c r="G95" i="11"/>
  <c r="G93" i="11"/>
  <c r="G87" i="11"/>
  <c r="G96" i="11"/>
  <c r="G74" i="11"/>
  <c r="G84" i="11"/>
  <c r="G76" i="11"/>
  <c r="G88" i="11"/>
  <c r="G97" i="11"/>
  <c r="G81" i="11"/>
  <c r="G70" i="11"/>
  <c r="G79" i="11"/>
  <c r="G89" i="11"/>
  <c r="G67" i="11"/>
  <c r="G72" i="11"/>
  <c r="G94" i="11"/>
  <c r="G71" i="11"/>
  <c r="G80" i="11"/>
  <c r="G91" i="11"/>
  <c r="G92" i="11"/>
  <c r="G82" i="11"/>
  <c r="V66" i="14"/>
  <c r="V65" i="14"/>
  <c r="V79" i="14"/>
  <c r="V59" i="14"/>
  <c r="V57" i="14"/>
  <c r="V56" i="14"/>
  <c r="H154" i="14"/>
  <c r="H158" i="14" s="1"/>
  <c r="I154" i="14"/>
  <c r="M154" i="14"/>
  <c r="M158" i="14" s="1"/>
  <c r="J154" i="14"/>
  <c r="J158" i="14" s="1"/>
  <c r="L154" i="14"/>
  <c r="K154" i="14"/>
  <c r="V115" i="14"/>
  <c r="V69" i="14"/>
  <c r="V114" i="14"/>
  <c r="V71" i="14"/>
  <c r="V51" i="14"/>
  <c r="V72" i="14"/>
  <c r="V58" i="14"/>
  <c r="V52" i="14"/>
  <c r="I22" i="14"/>
  <c r="V70" i="14"/>
  <c r="V14" i="14"/>
  <c r="V60" i="14"/>
  <c r="V120" i="14"/>
  <c r="V53" i="14"/>
  <c r="V64" i="14"/>
  <c r="V104" i="14"/>
  <c r="V67" i="14"/>
  <c r="T24" i="14"/>
  <c r="Q22" i="14"/>
  <c r="O24" i="14"/>
  <c r="S22" i="14"/>
  <c r="N22" i="14"/>
  <c r="V54" i="14"/>
  <c r="M24" i="14"/>
  <c r="L22" i="14"/>
  <c r="V105" i="14"/>
  <c r="V108" i="14"/>
  <c r="V68" i="14"/>
  <c r="P59" i="6"/>
  <c r="P60" i="6"/>
  <c r="P27" i="6"/>
  <c r="P70" i="6"/>
  <c r="P71" i="6"/>
  <c r="P37" i="6"/>
  <c r="P38" i="6"/>
  <c r="P48" i="6"/>
  <c r="P49" i="6"/>
  <c r="V103" i="14"/>
  <c r="V23" i="14"/>
  <c r="G11" i="14"/>
  <c r="G154" i="14"/>
  <c r="J24" i="14"/>
  <c r="R22" i="14"/>
  <c r="P22" i="14"/>
  <c r="U88" i="14"/>
  <c r="U73" i="14"/>
  <c r="U20" i="14"/>
  <c r="U124" i="14"/>
  <c r="U100" i="14"/>
  <c r="U61" i="14"/>
  <c r="U48" i="14"/>
  <c r="U110" i="14"/>
  <c r="V55" i="14"/>
  <c r="K24" i="14"/>
  <c r="T22" i="14"/>
  <c r="K22" i="14"/>
  <c r="M22" i="14"/>
  <c r="R24" i="14"/>
  <c r="V46" i="14"/>
  <c r="V32" i="14"/>
  <c r="P24" i="14"/>
  <c r="V31" i="14"/>
  <c r="S24" i="14"/>
  <c r="V30" i="14"/>
  <c r="O22" i="14"/>
  <c r="N24" i="14"/>
  <c r="L24" i="14"/>
  <c r="Q24" i="14"/>
  <c r="J22" i="14"/>
  <c r="I24" i="14"/>
  <c r="V47" i="14"/>
  <c r="V44" i="14"/>
  <c r="V43" i="14"/>
  <c r="V28" i="14"/>
  <c r="V29" i="14"/>
  <c r="V35" i="14"/>
  <c r="V41" i="14"/>
  <c r="V45" i="14"/>
  <c r="V34" i="14"/>
  <c r="V42" i="14"/>
  <c r="V33" i="14"/>
  <c r="V38" i="14"/>
  <c r="V36" i="14"/>
  <c r="V37" i="14"/>
  <c r="V40" i="14"/>
  <c r="V9" i="14"/>
  <c r="I158" i="14" l="1"/>
  <c r="G24" i="14"/>
  <c r="G156" i="14"/>
  <c r="G158" i="14" s="1"/>
  <c r="K158" i="14"/>
  <c r="L158" i="14"/>
  <c r="G99" i="11"/>
  <c r="V61" i="14"/>
  <c r="G22" i="14"/>
  <c r="V73" i="14"/>
  <c r="U10" i="14"/>
  <c r="H11" i="14"/>
  <c r="H156" i="14" s="1"/>
  <c r="V110" i="14"/>
  <c r="H22" i="14" l="1"/>
  <c r="U22" i="14" s="1"/>
  <c r="H24" i="14"/>
  <c r="U24" i="14" s="1"/>
  <c r="V10" i="14"/>
  <c r="U11" i="14"/>
  <c r="V11" i="14" s="1"/>
  <c r="V19" i="14"/>
  <c r="V18" i="14"/>
  <c r="F23" i="5" l="1"/>
  <c r="G23" i="5" s="1"/>
  <c r="H23" i="5" s="1"/>
  <c r="I23" i="5" s="1"/>
  <c r="J23" i="5" s="1"/>
  <c r="K23" i="5" s="1"/>
  <c r="L23" i="5" s="1"/>
  <c r="M23" i="5" s="1"/>
  <c r="N23" i="5" s="1"/>
  <c r="O23" i="5" s="1"/>
  <c r="P23" i="5" s="1"/>
  <c r="Q23" i="5" s="1"/>
  <c r="R23" i="5" s="1"/>
  <c r="S23" i="5" s="1"/>
  <c r="T23" i="5" s="1"/>
  <c r="U23" i="5" s="1"/>
  <c r="V23" i="5" s="1"/>
  <c r="W23" i="5" s="1"/>
  <c r="X23" i="5" s="1"/>
  <c r="Y23" i="5" s="1"/>
  <c r="Z23" i="5" s="1"/>
  <c r="AA23" i="5" s="1"/>
  <c r="AB23" i="5" s="1"/>
  <c r="AC23" i="5" s="1"/>
  <c r="AD23" i="5" s="1"/>
  <c r="AE23" i="5" s="1"/>
  <c r="AF23" i="5" s="1"/>
  <c r="AG23" i="5" s="1"/>
  <c r="F24" i="5"/>
  <c r="G24" i="5" s="1"/>
  <c r="H24" i="5" s="1"/>
  <c r="I24" i="5" s="1"/>
  <c r="J24" i="5" s="1"/>
  <c r="K24" i="5" s="1"/>
  <c r="L24" i="5" s="1"/>
  <c r="M24" i="5" s="1"/>
  <c r="N24" i="5" s="1"/>
  <c r="O24" i="5" s="1"/>
  <c r="P24" i="5" s="1"/>
  <c r="Q24" i="5" s="1"/>
  <c r="R24" i="5" s="1"/>
  <c r="S24" i="5" s="1"/>
  <c r="T24" i="5" s="1"/>
  <c r="U24" i="5" s="1"/>
  <c r="V24" i="5" s="1"/>
  <c r="W24" i="5" s="1"/>
  <c r="X24" i="5" s="1"/>
  <c r="Y24" i="5" s="1"/>
  <c r="Z24" i="5" s="1"/>
  <c r="AA24" i="5" s="1"/>
  <c r="AB24" i="5" s="1"/>
  <c r="AC24" i="5" s="1"/>
  <c r="AD24" i="5" s="1"/>
  <c r="AE24" i="5" s="1"/>
  <c r="AF24" i="5" s="1"/>
  <c r="AG24" i="5" s="1"/>
  <c r="P52" i="6" l="1"/>
  <c r="P53" i="6"/>
  <c r="P75" i="6"/>
  <c r="P63" i="6"/>
  <c r="P64" i="6"/>
  <c r="P31" i="6"/>
  <c r="P30" i="6"/>
  <c r="P74" i="6"/>
  <c r="P41" i="6"/>
  <c r="P42" i="6"/>
  <c r="P45" i="6"/>
  <c r="P46" i="6"/>
  <c r="P35" i="6"/>
  <c r="P34" i="6"/>
  <c r="P56" i="6"/>
  <c r="P57" i="6"/>
  <c r="P68" i="6"/>
  <c r="P67" i="6"/>
  <c r="P78" i="6"/>
  <c r="P79" i="6"/>
  <c r="P54" i="6"/>
  <c r="P55" i="6"/>
  <c r="P33" i="6"/>
  <c r="P32" i="6"/>
  <c r="P65" i="6"/>
  <c r="P66" i="6"/>
  <c r="P76" i="6"/>
  <c r="P77" i="6"/>
  <c r="P43" i="6"/>
  <c r="P44" i="6"/>
  <c r="P61" i="6"/>
  <c r="P62" i="6"/>
  <c r="P72" i="6"/>
  <c r="P73" i="6"/>
  <c r="P40" i="6"/>
  <c r="P39" i="6"/>
  <c r="P29" i="6"/>
  <c r="P50" i="6"/>
  <c r="P51" i="6"/>
  <c r="I17" i="11"/>
  <c r="I15" i="11"/>
  <c r="D8" i="6"/>
  <c r="I16" i="11"/>
  <c r="I22" i="11" l="1"/>
  <c r="D7" i="6"/>
  <c r="D6" i="6"/>
  <c r="D5" i="6"/>
  <c r="P26" i="6"/>
  <c r="F13" i="6" s="1"/>
  <c r="S26" i="6"/>
  <c r="D16" i="5" s="1"/>
  <c r="R26" i="6"/>
  <c r="D17" i="5" s="1"/>
  <c r="V15" i="14"/>
  <c r="F21" i="6"/>
  <c r="D12" i="6" l="1"/>
  <c r="H4" i="11" s="1"/>
  <c r="D18" i="5"/>
  <c r="E16" i="5"/>
  <c r="F16" i="5" s="1"/>
  <c r="G16" i="5" s="1"/>
  <c r="H16" i="5" s="1"/>
  <c r="I16" i="5" s="1"/>
  <c r="J16" i="5" s="1"/>
  <c r="K16" i="5" s="1"/>
  <c r="L16" i="5" s="1"/>
  <c r="M16" i="5" s="1"/>
  <c r="N16" i="5" s="1"/>
  <c r="O16" i="5" s="1"/>
  <c r="P16" i="5" s="1"/>
  <c r="Q16" i="5" s="1"/>
  <c r="R16" i="5" s="1"/>
  <c r="S16" i="5" s="1"/>
  <c r="T16" i="5" s="1"/>
  <c r="U16" i="5" s="1"/>
  <c r="V16" i="5" s="1"/>
  <c r="W16" i="5" s="1"/>
  <c r="X16" i="5" s="1"/>
  <c r="Y16" i="5" s="1"/>
  <c r="Z16" i="5" s="1"/>
  <c r="AA16" i="5" s="1"/>
  <c r="AB16" i="5" s="1"/>
  <c r="AC16" i="5" s="1"/>
  <c r="AD16" i="5" s="1"/>
  <c r="AE16" i="5" s="1"/>
  <c r="F14" i="6"/>
  <c r="E111" i="11" l="1"/>
  <c r="F111" i="11" s="1"/>
  <c r="F80" i="15" a="1"/>
  <c r="F80" i="15" s="1"/>
  <c r="F79" i="15"/>
  <c r="F106" i="11" a="1"/>
  <c r="F106" i="11" s="1"/>
  <c r="G106" i="11" s="1"/>
  <c r="F105" i="11"/>
  <c r="G105" i="11" s="1"/>
  <c r="E106" i="11"/>
  <c r="E105" i="11"/>
  <c r="I8" i="11"/>
  <c r="AF16" i="5"/>
  <c r="D20" i="5"/>
  <c r="D25" i="5" s="1"/>
  <c r="AG16" i="5" l="1"/>
  <c r="D28" i="5"/>
  <c r="D21" i="5"/>
  <c r="D38" i="5" l="1"/>
  <c r="V123" i="14"/>
  <c r="V122" i="14"/>
  <c r="V121" i="14"/>
  <c r="V119" i="14"/>
  <c r="V118" i="14"/>
  <c r="V117" i="14"/>
  <c r="V116" i="14"/>
  <c r="V113" i="14"/>
  <c r="V99" i="14"/>
  <c r="V98" i="14"/>
  <c r="V97" i="14"/>
  <c r="V95" i="14"/>
  <c r="V94" i="14"/>
  <c r="V93" i="14"/>
  <c r="V92" i="14"/>
  <c r="V91" i="14"/>
  <c r="V87" i="14"/>
  <c r="V86" i="14"/>
  <c r="V85" i="14"/>
  <c r="V81" i="14"/>
  <c r="V80" i="14"/>
  <c r="V78" i="14"/>
  <c r="V77" i="14"/>
  <c r="V27" i="14"/>
  <c r="V17" i="14"/>
  <c r="V16" i="14"/>
  <c r="T48" i="5"/>
  <c r="U48" i="5" s="1"/>
  <c r="V48" i="5" s="1"/>
  <c r="W48" i="5" s="1"/>
  <c r="X48" i="5" s="1"/>
  <c r="Y48" i="5" s="1"/>
  <c r="Z48" i="5" s="1"/>
  <c r="AA48" i="5" s="1"/>
  <c r="AB48" i="5" s="1"/>
  <c r="AC48" i="5" s="1"/>
  <c r="AD48" i="5" s="1"/>
  <c r="AE48" i="5" s="1"/>
  <c r="AF48" i="5" s="1"/>
  <c r="AG48" i="5" s="1"/>
  <c r="E48" i="5"/>
  <c r="F48" i="5" s="1"/>
  <c r="G48" i="5" s="1"/>
  <c r="H48" i="5" s="1"/>
  <c r="I48" i="5" s="1"/>
  <c r="J48" i="5" s="1"/>
  <c r="K48" i="5" s="1"/>
  <c r="L48" i="5" s="1"/>
  <c r="M48" i="5" s="1"/>
  <c r="N48" i="5" s="1"/>
  <c r="O48" i="5" s="1"/>
  <c r="P48" i="5" s="1"/>
  <c r="Q48" i="5" s="1"/>
  <c r="R48" i="5" s="1"/>
  <c r="E46" i="5"/>
  <c r="F46" i="5" s="1"/>
  <c r="G46" i="5" s="1"/>
  <c r="H46" i="5" s="1"/>
  <c r="I46" i="5" s="1"/>
  <c r="J46" i="5" s="1"/>
  <c r="K46" i="5" s="1"/>
  <c r="L46" i="5" s="1"/>
  <c r="M46" i="5" s="1"/>
  <c r="N46" i="5" s="1"/>
  <c r="O46" i="5" s="1"/>
  <c r="P46" i="5" s="1"/>
  <c r="Q46" i="5" s="1"/>
  <c r="R46" i="5" s="1"/>
  <c r="S46" i="5" s="1"/>
  <c r="T46" i="5" s="1"/>
  <c r="U46" i="5" s="1"/>
  <c r="V46" i="5" s="1"/>
  <c r="W46" i="5" s="1"/>
  <c r="X46" i="5" s="1"/>
  <c r="Y46" i="5" s="1"/>
  <c r="Z46" i="5" s="1"/>
  <c r="AA46" i="5" s="1"/>
  <c r="AB46" i="5" s="1"/>
  <c r="AC46" i="5" s="1"/>
  <c r="AD46" i="5" s="1"/>
  <c r="AE46" i="5" s="1"/>
  <c r="AF46" i="5" s="1"/>
  <c r="AG46" i="5" s="1"/>
  <c r="E36" i="5"/>
  <c r="F36" i="5" s="1"/>
  <c r="G36" i="5" s="1"/>
  <c r="H36" i="5" s="1"/>
  <c r="I36" i="5" s="1"/>
  <c r="J36" i="5" s="1"/>
  <c r="K36" i="5" s="1"/>
  <c r="L36" i="5" s="1"/>
  <c r="M36" i="5" s="1"/>
  <c r="N36" i="5" s="1"/>
  <c r="O36" i="5" s="1"/>
  <c r="P36" i="5" s="1"/>
  <c r="Q36" i="5" s="1"/>
  <c r="R36" i="5" s="1"/>
  <c r="S36" i="5" s="1"/>
  <c r="T36" i="5" s="1"/>
  <c r="U36" i="5" s="1"/>
  <c r="V36" i="5" s="1"/>
  <c r="W36" i="5" s="1"/>
  <c r="X36" i="5" s="1"/>
  <c r="Y36" i="5" s="1"/>
  <c r="Z36" i="5" s="1"/>
  <c r="AA36" i="5" s="1"/>
  <c r="AB36" i="5" s="1"/>
  <c r="AC36" i="5" s="1"/>
  <c r="AD36" i="5" s="1"/>
  <c r="AE36" i="5" s="1"/>
  <c r="AF36" i="5" s="1"/>
  <c r="AG36" i="5" s="1"/>
  <c r="E35" i="5"/>
  <c r="F35" i="5" s="1"/>
  <c r="G35" i="5" s="1"/>
  <c r="H35" i="5" s="1"/>
  <c r="I35" i="5" s="1"/>
  <c r="J35" i="5" s="1"/>
  <c r="K35" i="5" s="1"/>
  <c r="L35" i="5" s="1"/>
  <c r="M35" i="5" s="1"/>
  <c r="N35" i="5" s="1"/>
  <c r="O35" i="5" s="1"/>
  <c r="P35" i="5" s="1"/>
  <c r="Q35" i="5" s="1"/>
  <c r="R35" i="5" s="1"/>
  <c r="S35" i="5" s="1"/>
  <c r="T35" i="5" s="1"/>
  <c r="U35" i="5" s="1"/>
  <c r="V35" i="5" s="1"/>
  <c r="W35" i="5" s="1"/>
  <c r="X35" i="5" s="1"/>
  <c r="Y35" i="5" s="1"/>
  <c r="Z35" i="5" s="1"/>
  <c r="AA35" i="5" s="1"/>
  <c r="AB35" i="5" s="1"/>
  <c r="AC35" i="5" s="1"/>
  <c r="AD35" i="5" s="1"/>
  <c r="AE35" i="5" s="1"/>
  <c r="AF35" i="5" s="1"/>
  <c r="AG35" i="5" s="1"/>
  <c r="E34" i="5"/>
  <c r="F34" i="5" s="1"/>
  <c r="G34" i="5" s="1"/>
  <c r="H34" i="5" s="1"/>
  <c r="I34" i="5" s="1"/>
  <c r="J34" i="5" s="1"/>
  <c r="K34" i="5" s="1"/>
  <c r="L34" i="5" s="1"/>
  <c r="M34" i="5" s="1"/>
  <c r="N34" i="5" s="1"/>
  <c r="O34" i="5" s="1"/>
  <c r="P34" i="5" s="1"/>
  <c r="Q34" i="5" s="1"/>
  <c r="R34" i="5" s="1"/>
  <c r="S34" i="5" s="1"/>
  <c r="T34" i="5" s="1"/>
  <c r="U34" i="5" s="1"/>
  <c r="V34" i="5" s="1"/>
  <c r="W34" i="5" s="1"/>
  <c r="X34" i="5" s="1"/>
  <c r="Y34" i="5" s="1"/>
  <c r="Z34" i="5" s="1"/>
  <c r="AA34" i="5" s="1"/>
  <c r="AB34" i="5" s="1"/>
  <c r="AC34" i="5" s="1"/>
  <c r="AD34" i="5" s="1"/>
  <c r="AE34" i="5" s="1"/>
  <c r="AF34" i="5" s="1"/>
  <c r="AG34" i="5" s="1"/>
  <c r="E33" i="5"/>
  <c r="F33" i="5" s="1"/>
  <c r="G33" i="5" s="1"/>
  <c r="H33" i="5" s="1"/>
  <c r="I33" i="5" s="1"/>
  <c r="J33" i="5" s="1"/>
  <c r="K33" i="5" s="1"/>
  <c r="L33" i="5" s="1"/>
  <c r="M33" i="5" s="1"/>
  <c r="N33" i="5" s="1"/>
  <c r="O33" i="5" s="1"/>
  <c r="P33" i="5" s="1"/>
  <c r="Q33" i="5" s="1"/>
  <c r="R33" i="5" s="1"/>
  <c r="S33" i="5" s="1"/>
  <c r="T33" i="5" s="1"/>
  <c r="U33" i="5" s="1"/>
  <c r="V33" i="5" s="1"/>
  <c r="W33" i="5" s="1"/>
  <c r="X33" i="5" s="1"/>
  <c r="Y33" i="5" s="1"/>
  <c r="Z33" i="5" s="1"/>
  <c r="AA33" i="5" s="1"/>
  <c r="AB33" i="5" s="1"/>
  <c r="AC33" i="5" s="1"/>
  <c r="AD33" i="5" s="1"/>
  <c r="AE33" i="5" s="1"/>
  <c r="AF33" i="5" s="1"/>
  <c r="AG33" i="5" s="1"/>
  <c r="E32" i="5"/>
  <c r="F32" i="5" s="1"/>
  <c r="G32" i="5" s="1"/>
  <c r="H32" i="5" s="1"/>
  <c r="I32" i="5" s="1"/>
  <c r="J32" i="5" s="1"/>
  <c r="K32" i="5" s="1"/>
  <c r="L32" i="5" s="1"/>
  <c r="M32" i="5" s="1"/>
  <c r="N32" i="5" s="1"/>
  <c r="O32" i="5" s="1"/>
  <c r="P32" i="5" s="1"/>
  <c r="Q32" i="5" s="1"/>
  <c r="R32" i="5" s="1"/>
  <c r="S32" i="5" s="1"/>
  <c r="T32" i="5" s="1"/>
  <c r="U32" i="5" s="1"/>
  <c r="V32" i="5" s="1"/>
  <c r="W32" i="5" s="1"/>
  <c r="X32" i="5" s="1"/>
  <c r="Y32" i="5" s="1"/>
  <c r="Z32" i="5" s="1"/>
  <c r="AA32" i="5" s="1"/>
  <c r="AB32" i="5" s="1"/>
  <c r="AC32" i="5" s="1"/>
  <c r="AD32" i="5" s="1"/>
  <c r="AE32" i="5" s="1"/>
  <c r="AF32" i="5" s="1"/>
  <c r="AG32" i="5" s="1"/>
  <c r="E31" i="5"/>
  <c r="F31" i="5" s="1"/>
  <c r="G31" i="5" s="1"/>
  <c r="H31" i="5" s="1"/>
  <c r="I31" i="5" s="1"/>
  <c r="J31" i="5" s="1"/>
  <c r="K31" i="5" s="1"/>
  <c r="L31" i="5" s="1"/>
  <c r="M31" i="5" s="1"/>
  <c r="N31" i="5" s="1"/>
  <c r="O31" i="5" s="1"/>
  <c r="P31" i="5" s="1"/>
  <c r="Q31" i="5" s="1"/>
  <c r="R31" i="5" s="1"/>
  <c r="S31" i="5" s="1"/>
  <c r="T31" i="5" s="1"/>
  <c r="U31" i="5" s="1"/>
  <c r="V31" i="5" s="1"/>
  <c r="W31" i="5" s="1"/>
  <c r="X31" i="5" s="1"/>
  <c r="Y31" i="5" s="1"/>
  <c r="Z31" i="5" s="1"/>
  <c r="AA31" i="5" s="1"/>
  <c r="AB31" i="5" s="1"/>
  <c r="AC31" i="5" s="1"/>
  <c r="AD31" i="5" s="1"/>
  <c r="AE31" i="5" s="1"/>
  <c r="AF31" i="5" s="1"/>
  <c r="AG31" i="5" s="1"/>
  <c r="E30" i="5"/>
  <c r="F30" i="5" s="1"/>
  <c r="G30" i="5" s="1"/>
  <c r="H30" i="5" s="1"/>
  <c r="I30" i="5" s="1"/>
  <c r="J30" i="5" s="1"/>
  <c r="K30" i="5" s="1"/>
  <c r="L30" i="5" s="1"/>
  <c r="M30" i="5" s="1"/>
  <c r="N30" i="5" s="1"/>
  <c r="O30" i="5" s="1"/>
  <c r="P30" i="5" s="1"/>
  <c r="Q30" i="5" s="1"/>
  <c r="R30" i="5" s="1"/>
  <c r="S30" i="5" s="1"/>
  <c r="T30" i="5" s="1"/>
  <c r="U30" i="5" s="1"/>
  <c r="V30" i="5" s="1"/>
  <c r="W30" i="5" s="1"/>
  <c r="X30" i="5" s="1"/>
  <c r="Y30" i="5" s="1"/>
  <c r="Z30" i="5" s="1"/>
  <c r="AA30" i="5" s="1"/>
  <c r="AB30" i="5" s="1"/>
  <c r="AC30" i="5" s="1"/>
  <c r="AD30" i="5" s="1"/>
  <c r="AE30" i="5" s="1"/>
  <c r="AF30" i="5" s="1"/>
  <c r="AG30" i="5" s="1"/>
  <c r="F29" i="5" l="1"/>
  <c r="V76" i="14"/>
  <c r="V88" i="14"/>
  <c r="V48" i="14"/>
  <c r="V20" i="14"/>
  <c r="V100" i="14"/>
  <c r="E17" i="5"/>
  <c r="G29" i="5" l="1"/>
  <c r="V124" i="14"/>
  <c r="E18" i="5"/>
  <c r="E20" i="5" s="1"/>
  <c r="F17" i="5"/>
  <c r="H29" i="5" l="1"/>
  <c r="V24" i="14"/>
  <c r="G17" i="5"/>
  <c r="E25" i="5"/>
  <c r="E28" i="5" s="1"/>
  <c r="E38" i="5" s="1"/>
  <c r="F18" i="5"/>
  <c r="F20" i="5" s="1"/>
  <c r="I29" i="5" l="1"/>
  <c r="V22" i="14"/>
  <c r="E41" i="5"/>
  <c r="F25" i="5"/>
  <c r="F28" i="5" s="1"/>
  <c r="F38" i="5" s="1"/>
  <c r="G18" i="5"/>
  <c r="G20" i="5" s="1"/>
  <c r="H17" i="5"/>
  <c r="J29" i="5" l="1"/>
  <c r="D41" i="5"/>
  <c r="D45" i="5" s="1"/>
  <c r="F41" i="5"/>
  <c r="I17" i="5"/>
  <c r="G25" i="5"/>
  <c r="G28" i="5" s="1"/>
  <c r="G38" i="5" s="1"/>
  <c r="H18" i="5"/>
  <c r="H20" i="5" s="1"/>
  <c r="K29" i="5" l="1"/>
  <c r="D44" i="5"/>
  <c r="D47" i="5" s="1"/>
  <c r="D49" i="5" s="1"/>
  <c r="I18" i="5"/>
  <c r="I20" i="5" s="1"/>
  <c r="H25" i="5"/>
  <c r="H28" i="5" s="1"/>
  <c r="H38" i="5" s="1"/>
  <c r="G41" i="5"/>
  <c r="J17" i="5"/>
  <c r="L29" i="5" l="1"/>
  <c r="H41" i="5"/>
  <c r="K17" i="5"/>
  <c r="J18" i="5"/>
  <c r="J20" i="5" s="1"/>
  <c r="I25" i="5"/>
  <c r="I28" i="5" s="1"/>
  <c r="I38" i="5" s="1"/>
  <c r="M29" i="5" l="1"/>
  <c r="I41" i="5"/>
  <c r="K18" i="5"/>
  <c r="K20" i="5" s="1"/>
  <c r="J25" i="5"/>
  <c r="J28" i="5" s="1"/>
  <c r="J38" i="5" s="1"/>
  <c r="L17" i="5"/>
  <c r="N29" i="5" l="1"/>
  <c r="K25" i="5"/>
  <c r="K28" i="5" s="1"/>
  <c r="K38" i="5" s="1"/>
  <c r="L18" i="5"/>
  <c r="L20" i="5" s="1"/>
  <c r="M17" i="5"/>
  <c r="O29" i="5" l="1"/>
  <c r="K41" i="5"/>
  <c r="M18" i="5"/>
  <c r="M20" i="5" s="1"/>
  <c r="L25" i="5"/>
  <c r="L28" i="5" s="1"/>
  <c r="L38" i="5" s="1"/>
  <c r="N17" i="5"/>
  <c r="P29" i="5" l="1"/>
  <c r="J41" i="5"/>
  <c r="O17" i="5"/>
  <c r="N18" i="5"/>
  <c r="N20" i="5" s="1"/>
  <c r="M25" i="5"/>
  <c r="M28" i="5" s="1"/>
  <c r="M38" i="5" s="1"/>
  <c r="Q29" i="5" l="1"/>
  <c r="L41" i="5"/>
  <c r="N25" i="5"/>
  <c r="N28" i="5" s="1"/>
  <c r="N38" i="5" s="1"/>
  <c r="O18" i="5"/>
  <c r="O20" i="5" s="1"/>
  <c r="P17" i="5"/>
  <c r="R29" i="5" l="1"/>
  <c r="M41" i="5"/>
  <c r="Q17" i="5"/>
  <c r="O25" i="5"/>
  <c r="O28" i="5" s="1"/>
  <c r="O38" i="5" s="1"/>
  <c r="P18" i="5"/>
  <c r="P20" i="5" s="1"/>
  <c r="S29" i="5" l="1"/>
  <c r="N41" i="5"/>
  <c r="Q18" i="5"/>
  <c r="Q20" i="5" s="1"/>
  <c r="P25" i="5"/>
  <c r="P28" i="5" s="1"/>
  <c r="P38" i="5" s="1"/>
  <c r="O41" i="5"/>
  <c r="R17" i="5"/>
  <c r="T29" i="5" l="1"/>
  <c r="S17" i="5"/>
  <c r="Q25" i="5"/>
  <c r="Q28" i="5" s="1"/>
  <c r="Q38" i="5" s="1"/>
  <c r="R18" i="5"/>
  <c r="R20" i="5" s="1"/>
  <c r="U29" i="5" l="1"/>
  <c r="P41" i="5"/>
  <c r="S18" i="5"/>
  <c r="S20" i="5" s="1"/>
  <c r="R25" i="5"/>
  <c r="R28" i="5" s="1"/>
  <c r="R38" i="5" s="1"/>
  <c r="Q41" i="5"/>
  <c r="T17" i="5"/>
  <c r="V29" i="5" l="1"/>
  <c r="R41" i="5"/>
  <c r="U17" i="5"/>
  <c r="S25" i="5"/>
  <c r="S28" i="5" s="1"/>
  <c r="S38" i="5" s="1"/>
  <c r="T18" i="5"/>
  <c r="T20" i="5" s="1"/>
  <c r="W29" i="5" l="1"/>
  <c r="S41" i="5"/>
  <c r="V17" i="5"/>
  <c r="T25" i="5"/>
  <c r="T28" i="5" s="1"/>
  <c r="T38" i="5" s="1"/>
  <c r="U18" i="5"/>
  <c r="U20" i="5" s="1"/>
  <c r="X29" i="5" l="1"/>
  <c r="T41" i="5"/>
  <c r="U25" i="5"/>
  <c r="U28" i="5" s="1"/>
  <c r="U38" i="5" s="1"/>
  <c r="V18" i="5"/>
  <c r="V20" i="5" s="1"/>
  <c r="W17" i="5"/>
  <c r="Y29" i="5" l="1"/>
  <c r="U41" i="5"/>
  <c r="X17" i="5"/>
  <c r="W18" i="5"/>
  <c r="W20" i="5" s="1"/>
  <c r="V25" i="5"/>
  <c r="V28" i="5" s="1"/>
  <c r="V38" i="5" s="1"/>
  <c r="Z29" i="5" l="1"/>
  <c r="V41" i="5"/>
  <c r="X18" i="5"/>
  <c r="X20" i="5" s="1"/>
  <c r="W25" i="5"/>
  <c r="W28" i="5" s="1"/>
  <c r="W38" i="5" s="1"/>
  <c r="Y17" i="5"/>
  <c r="AA29" i="5" l="1"/>
  <c r="W41" i="5"/>
  <c r="Y18" i="5"/>
  <c r="Y20" i="5" s="1"/>
  <c r="X25" i="5"/>
  <c r="X28" i="5" s="1"/>
  <c r="X38" i="5" s="1"/>
  <c r="Z17" i="5"/>
  <c r="AB29" i="5" l="1"/>
  <c r="AA17" i="5"/>
  <c r="Y25" i="5"/>
  <c r="Y28" i="5" s="1"/>
  <c r="Y38" i="5" s="1"/>
  <c r="Z18" i="5"/>
  <c r="Z20" i="5" s="1"/>
  <c r="X41" i="5"/>
  <c r="AC29" i="5" l="1"/>
  <c r="AA18" i="5"/>
  <c r="AA20" i="5" s="1"/>
  <c r="Z25" i="5"/>
  <c r="Z28" i="5" s="1"/>
  <c r="Z38" i="5" s="1"/>
  <c r="Y41" i="5"/>
  <c r="AB17" i="5"/>
  <c r="AD29" i="5" l="1"/>
  <c r="AB18" i="5"/>
  <c r="AB20" i="5" s="1"/>
  <c r="AA25" i="5"/>
  <c r="AA28" i="5" s="1"/>
  <c r="AA38" i="5" s="1"/>
  <c r="AC17" i="5"/>
  <c r="AE29" i="5" l="1"/>
  <c r="Z41" i="5"/>
  <c r="AD17" i="5"/>
  <c r="AB25" i="5"/>
  <c r="AB28" i="5" s="1"/>
  <c r="AB38" i="5" s="1"/>
  <c r="AC18" i="5"/>
  <c r="AC20" i="5" s="1"/>
  <c r="AF29" i="5" l="1"/>
  <c r="AE17" i="5"/>
  <c r="AC25" i="5"/>
  <c r="AC28" i="5" s="1"/>
  <c r="AC38" i="5" s="1"/>
  <c r="AD18" i="5"/>
  <c r="AD20" i="5" s="1"/>
  <c r="AE18" i="5" l="1"/>
  <c r="AE20" i="5" s="1"/>
  <c r="AG29" i="5"/>
  <c r="AA41" i="5"/>
  <c r="AB41" i="5"/>
  <c r="AC41" i="5"/>
  <c r="AD25" i="5"/>
  <c r="AD28" i="5" s="1"/>
  <c r="AD38" i="5" s="1"/>
  <c r="AF17" i="5"/>
  <c r="AF18" i="5" l="1"/>
  <c r="AF20" i="5" s="1"/>
  <c r="AG17" i="5"/>
  <c r="AE25" i="5"/>
  <c r="AE28" i="5" s="1"/>
  <c r="AE38" i="5" s="1"/>
  <c r="AG18" i="5" l="1"/>
  <c r="AG20" i="5" s="1"/>
  <c r="AD41" i="5"/>
  <c r="AE41" i="5"/>
  <c r="AF25" i="5"/>
  <c r="AF28" i="5" s="1"/>
  <c r="AF38" i="5" s="1"/>
  <c r="AG25" i="5" l="1"/>
  <c r="AG28" i="5" s="1"/>
  <c r="AG38" i="5" s="1"/>
  <c r="AF41" i="5"/>
  <c r="AG41" i="5" l="1"/>
  <c r="E43" i="5" l="1"/>
  <c r="E45" i="5" s="1"/>
  <c r="E44" i="5" l="1"/>
  <c r="E47" i="5" s="1"/>
  <c r="E49" i="5" s="1"/>
  <c r="F43" i="5"/>
  <c r="F45" i="5" s="1"/>
  <c r="F44" i="5" l="1"/>
  <c r="F47" i="5" s="1"/>
  <c r="F49" i="5" s="1"/>
  <c r="G43" i="5"/>
  <c r="G45" i="5" s="1"/>
  <c r="G44" i="5" l="1"/>
  <c r="H43" i="5"/>
  <c r="H45" i="5" s="1"/>
  <c r="G47" i="5" l="1"/>
  <c r="G49" i="5" s="1"/>
  <c r="H44" i="5"/>
  <c r="I43" i="5"/>
  <c r="I45" i="5" s="1"/>
  <c r="H47" i="5" l="1"/>
  <c r="H49" i="5" s="1"/>
  <c r="I44" i="5"/>
  <c r="J43" i="5"/>
  <c r="J45" i="5" s="1"/>
  <c r="I47" i="5" l="1"/>
  <c r="I49" i="5" s="1"/>
  <c r="J44" i="5"/>
  <c r="J47" i="5" s="1"/>
  <c r="J49" i="5" s="1"/>
  <c r="K43" i="5"/>
  <c r="K45" i="5" s="1"/>
  <c r="K44" i="5" l="1"/>
  <c r="K47" i="5" s="1"/>
  <c r="K49" i="5" s="1"/>
  <c r="L43" i="5"/>
  <c r="L45" i="5" s="1"/>
  <c r="L44" i="5" l="1"/>
  <c r="L47" i="5" s="1"/>
  <c r="L49" i="5" s="1"/>
  <c r="M43" i="5"/>
  <c r="M45" i="5" s="1"/>
  <c r="M44" i="5" l="1"/>
  <c r="M47" i="5" s="1"/>
  <c r="M49" i="5" s="1"/>
  <c r="N43" i="5"/>
  <c r="N45" i="5" s="1"/>
  <c r="N44" i="5" l="1"/>
  <c r="N47" i="5" s="1"/>
  <c r="N49" i="5" s="1"/>
  <c r="O43" i="5"/>
  <c r="O45" i="5" s="1"/>
  <c r="O44" i="5" l="1"/>
  <c r="O47" i="5" s="1"/>
  <c r="O49" i="5" s="1"/>
  <c r="P43" i="5"/>
  <c r="P45" i="5" s="1"/>
  <c r="P44" i="5" l="1"/>
  <c r="Q43" i="5"/>
  <c r="Q45" i="5" s="1"/>
  <c r="P47" i="5" l="1"/>
  <c r="P49" i="5" s="1"/>
  <c r="Q44" i="5"/>
  <c r="R43" i="5"/>
  <c r="R45" i="5" s="1"/>
  <c r="Q47" i="5" l="1"/>
  <c r="Q49" i="5" s="1"/>
  <c r="R44" i="5"/>
  <c r="S43" i="5"/>
  <c r="S45" i="5" s="1"/>
  <c r="R47" i="5" l="1"/>
  <c r="R49" i="5" s="1"/>
  <c r="S44" i="5"/>
  <c r="S47" i="5" s="1"/>
  <c r="S49" i="5" s="1"/>
  <c r="T43" i="5"/>
  <c r="T45" i="5" s="1"/>
  <c r="T44" i="5" l="1"/>
  <c r="T47" i="5" s="1"/>
  <c r="T49" i="5" s="1"/>
  <c r="U43" i="5"/>
  <c r="U45" i="5" s="1"/>
  <c r="U44" i="5" l="1"/>
  <c r="U47" i="5" s="1"/>
  <c r="U49" i="5" s="1"/>
  <c r="V43" i="5"/>
  <c r="V45" i="5" s="1"/>
  <c r="V44" i="5" l="1"/>
  <c r="W43" i="5"/>
  <c r="W45" i="5" s="1"/>
  <c r="V47" i="5" l="1"/>
  <c r="V49" i="5" s="1"/>
  <c r="W44" i="5"/>
  <c r="X43" i="5"/>
  <c r="X45" i="5" s="1"/>
  <c r="W47" i="5" l="1"/>
  <c r="W49" i="5" s="1"/>
  <c r="X44" i="5"/>
  <c r="X47" i="5" s="1"/>
  <c r="X49" i="5" s="1"/>
  <c r="Y43" i="5"/>
  <c r="Y45" i="5" s="1"/>
  <c r="Y44" i="5" l="1"/>
  <c r="Y47" i="5" s="1"/>
  <c r="Y49" i="5" s="1"/>
  <c r="Z43" i="5"/>
  <c r="Z45" i="5" s="1"/>
  <c r="Z44" i="5" l="1"/>
  <c r="AA43" i="5"/>
  <c r="AA45" i="5" s="1"/>
  <c r="Z47" i="5" l="1"/>
  <c r="Z49" i="5" s="1"/>
  <c r="AA44" i="5"/>
  <c r="AA47" i="5" s="1"/>
  <c r="AA49" i="5" s="1"/>
  <c r="AB43" i="5"/>
  <c r="AB45" i="5" s="1"/>
  <c r="AB44" i="5" l="1"/>
  <c r="AB47" i="5" s="1"/>
  <c r="AB49" i="5" s="1"/>
  <c r="AC43" i="5"/>
  <c r="AC45" i="5" s="1"/>
  <c r="AC44" i="5" l="1"/>
  <c r="AC47" i="5" s="1"/>
  <c r="AC49" i="5" s="1"/>
  <c r="AD43" i="5"/>
  <c r="AD45" i="5" s="1"/>
  <c r="AD44" i="5" l="1"/>
  <c r="AD47" i="5" s="1"/>
  <c r="AD49" i="5" s="1"/>
  <c r="AE43" i="5"/>
  <c r="AE45" i="5" s="1"/>
  <c r="AE44" i="5" l="1"/>
  <c r="AF43" i="5"/>
  <c r="AF45" i="5" s="1"/>
  <c r="AE47" i="5" l="1"/>
  <c r="AE49" i="5" s="1"/>
  <c r="AF44" i="5"/>
  <c r="AF47" i="5" s="1"/>
  <c r="AF49" i="5" s="1"/>
  <c r="AG43" i="5"/>
  <c r="AG45" i="5" s="1"/>
  <c r="AG44" i="5" l="1"/>
  <c r="AG47" i="5" s="1"/>
  <c r="AG49" i="5" s="1"/>
  <c r="I4" i="12"/>
  <c r="K4" i="12" s="1" a="1"/>
  <c r="K4" i="12" s="1"/>
  <c r="G38" i="11"/>
  <c r="G35" i="11" l="1"/>
  <c r="G52" i="11"/>
  <c r="G49" i="11"/>
  <c r="G55" i="11"/>
  <c r="G61" i="11"/>
  <c r="G34" i="11"/>
  <c r="G39" i="11"/>
  <c r="G58" i="11"/>
  <c r="G46" i="11"/>
  <c r="H63" i="11"/>
  <c r="G40" i="11"/>
  <c r="G36" i="11"/>
  <c r="G31" i="11"/>
  <c r="G60" i="11"/>
  <c r="G44" i="11"/>
  <c r="G56" i="11"/>
  <c r="G43" i="11"/>
  <c r="G41" i="11"/>
  <c r="G57" i="11"/>
  <c r="G51" i="11"/>
  <c r="G59" i="11"/>
  <c r="G45" i="11"/>
  <c r="G53" i="11"/>
  <c r="G48" i="11"/>
  <c r="E147" i="14"/>
  <c r="V147" i="14" s="1"/>
  <c r="D147" i="14"/>
  <c r="C149" i="14"/>
  <c r="D167" i="15"/>
  <c r="D149" i="14"/>
  <c r="E149" i="14"/>
  <c r="E167" i="15"/>
  <c r="C147" i="14"/>
  <c r="C167" i="15"/>
  <c r="E151" i="14" l="1"/>
  <c r="V151" i="14" s="1"/>
  <c r="F100" i="11"/>
  <c r="B6" i="17"/>
  <c r="D151" i="14"/>
  <c r="E100" i="11"/>
  <c r="H99" i="11"/>
  <c r="D100" i="11"/>
  <c r="G63" i="11"/>
  <c r="F167" i="15"/>
  <c r="D13" i="15"/>
  <c r="C151" i="1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<sst xmlns="http://schemas.openxmlformats.org/spreadsheetml/2006/main" count="816" uniqueCount="424">
  <si>
    <t>Unit Mix</t>
  </si>
  <si>
    <t>AMI Tier</t>
  </si>
  <si>
    <t>0-20% AMI</t>
  </si>
  <si>
    <t>21-30% AMI</t>
  </si>
  <si>
    <t>31-50% AMI</t>
  </si>
  <si>
    <t>51-60% AMI</t>
  </si>
  <si>
    <t>Residential</t>
  </si>
  <si>
    <t>Commercial</t>
  </si>
  <si>
    <t xml:space="preserve">Total </t>
  </si>
  <si>
    <t>Total %</t>
  </si>
  <si>
    <t>PHDC Loan</t>
  </si>
  <si>
    <t>Deferred Developer Fee</t>
  </si>
  <si>
    <t>Other:</t>
  </si>
  <si>
    <t>Permanent Sources</t>
  </si>
  <si>
    <t>Rental Income</t>
  </si>
  <si>
    <t>Rental Assistance Payment</t>
  </si>
  <si>
    <t>Utility Allowance</t>
  </si>
  <si>
    <t>0 Bdr</t>
  </si>
  <si>
    <t>1 Bdr</t>
  </si>
  <si>
    <t>2 Bdr</t>
  </si>
  <si>
    <t>3 Bdr</t>
  </si>
  <si>
    <t>4+ Bdr</t>
  </si>
  <si>
    <t>Other Income</t>
  </si>
  <si>
    <t>Operating Subsidy</t>
  </si>
  <si>
    <t>Expenses</t>
  </si>
  <si>
    <t>Management Fee</t>
  </si>
  <si>
    <t>NET RENTAL INCOME</t>
  </si>
  <si>
    <t>EFFECTIVE GROSS INCOME</t>
  </si>
  <si>
    <t xml:space="preserve">   Management Fee</t>
  </si>
  <si>
    <t xml:space="preserve">   Administrative Expense</t>
  </si>
  <si>
    <t xml:space="preserve">   Property Paid Utiities</t>
  </si>
  <si>
    <t xml:space="preserve">   Operating &amp; Maintenance</t>
  </si>
  <si>
    <t xml:space="preserve">   Water/Sewer</t>
  </si>
  <si>
    <t xml:space="preserve">   Payroll Expense</t>
  </si>
  <si>
    <t xml:space="preserve">   Property Taxes &amp; Insurance</t>
  </si>
  <si>
    <t xml:space="preserve">   Investor Service Fee</t>
  </si>
  <si>
    <t xml:space="preserve">   Replacement Reserve</t>
  </si>
  <si>
    <t>TOTAL EXPENSES</t>
  </si>
  <si>
    <t xml:space="preserve">NET OPERATING INCOME </t>
  </si>
  <si>
    <t>Cash Flow after Debt Service</t>
  </si>
  <si>
    <t>DSCR</t>
  </si>
  <si>
    <t>Supportive Service</t>
  </si>
  <si>
    <t>Cash Flow After Supp Services</t>
  </si>
  <si>
    <t>Other: Investor Service Fee</t>
  </si>
  <si>
    <t>Secondary Cash Flow</t>
  </si>
  <si>
    <t>Building Permits</t>
  </si>
  <si>
    <t>Architectural Fee - Design</t>
  </si>
  <si>
    <t>Civil Engineering</t>
  </si>
  <si>
    <t>Survey</t>
  </si>
  <si>
    <t>Soil/Structural Report</t>
  </si>
  <si>
    <t>Energy Audit</t>
  </si>
  <si>
    <t>Market Study</t>
  </si>
  <si>
    <t>Cost Certification</t>
  </si>
  <si>
    <t>Max $15,000</t>
  </si>
  <si>
    <t>Relocation</t>
  </si>
  <si>
    <t xml:space="preserve">Other: </t>
  </si>
  <si>
    <t>Construction Loan Interest</t>
  </si>
  <si>
    <t>Construction Loan Origination Fee</t>
  </si>
  <si>
    <t>Transfer Tax</t>
  </si>
  <si>
    <t>Permanent Loan Origination Fee</t>
  </si>
  <si>
    <t>Permanent Loan Credit Enhancement</t>
  </si>
  <si>
    <t>Acquisition of Land</t>
  </si>
  <si>
    <t>Acquisition of Existing Structures</t>
  </si>
  <si>
    <t>Loss of Subsidy Reserve</t>
  </si>
  <si>
    <t>Operating Reserve</t>
  </si>
  <si>
    <t>Supportive Services Reserve</t>
  </si>
  <si>
    <t>Replacement Reserve</t>
  </si>
  <si>
    <t>Developer's Fee</t>
  </si>
  <si>
    <t>Bridge Loan Interest During Construction</t>
  </si>
  <si>
    <t>Bridge Loan Interest After Construction</t>
  </si>
  <si>
    <t>Environmental Audit</t>
  </si>
  <si>
    <t>Passive House / Sustainability Consultant</t>
  </si>
  <si>
    <t>Transformation Reserve</t>
  </si>
  <si>
    <t>Rental Subsidy Reserve</t>
  </si>
  <si>
    <t>Unit Size</t>
  </si>
  <si>
    <t>Rental Assistance Program</t>
  </si>
  <si>
    <t>Tenant Payment</t>
  </si>
  <si>
    <t>Total Monthly Rent</t>
  </si>
  <si>
    <t>Faircloth-to-RAD</t>
  </si>
  <si>
    <t>Amount</t>
  </si>
  <si>
    <t>Annual Debt Service</t>
  </si>
  <si>
    <t>Total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</si>
  <si>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</si>
  <si>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</si>
  <si>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</si>
  <si>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</si>
  <si>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</si>
  <si>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</si>
  <si>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</si>
  <si>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</si>
  <si>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</si>
  <si>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</si>
  <si>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</si>
  <si>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</si>
  <si>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</si>
  <si>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</si>
  <si>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</si>
  <si>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Year 16</t>
  </si>
  <si>
    <t>Year 17</t>
  </si>
  <si>
    <t>Year 18</t>
  </si>
  <si>
    <t>Year 19</t>
  </si>
  <si>
    <t>Year 20</t>
  </si>
  <si>
    <t>Year 21</t>
  </si>
  <si>
    <t>Year 22</t>
  </si>
  <si>
    <t>Year 23</t>
  </si>
  <si>
    <t>Year 24</t>
  </si>
  <si>
    <t>Year 25</t>
  </si>
  <si>
    <t>Year 26</t>
  </si>
  <si>
    <t>Year 27</t>
  </si>
  <si>
    <t>Year 28</t>
  </si>
  <si>
    <t>Year 29</t>
  </si>
  <si>
    <t>Year 30</t>
  </si>
  <si>
    <t>Operating Reserve Draws</t>
  </si>
  <si>
    <t>OPERATING EXPENSES</t>
  </si>
  <si>
    <t>Project Type</t>
  </si>
  <si>
    <t>New Construction</t>
  </si>
  <si>
    <t>Rehabilitation (Unoccupied)</t>
  </si>
  <si>
    <t>Preservation (Occupied)</t>
  </si>
  <si>
    <t># of Units</t>
  </si>
  <si>
    <t>Total Annual Project Income:</t>
  </si>
  <si>
    <t>0-20% AMI:</t>
  </si>
  <si>
    <t>21-30% AMI:</t>
  </si>
  <si>
    <t>31-50% AMI:</t>
  </si>
  <si>
    <t>51-60% AMI:</t>
  </si>
  <si>
    <t>Total Units:</t>
  </si>
  <si>
    <t>Annual Income</t>
  </si>
  <si>
    <t>Rent/sf</t>
  </si>
  <si>
    <t>-- Select from drop-down menu --</t>
  </si>
  <si>
    <t>Commercial:</t>
  </si>
  <si>
    <t>Community Facility:</t>
  </si>
  <si>
    <t>Other Income:</t>
  </si>
  <si>
    <t>Total Annual Commercial Income:</t>
  </si>
  <si>
    <t>INCOME</t>
  </si>
  <si>
    <t xml:space="preserve"> Rental Income (Tenant Portion)</t>
  </si>
  <si>
    <t xml:space="preserve"> Rental Income (Subsidy Portion)</t>
  </si>
  <si>
    <t xml:space="preserve"> Vacancy Allowance</t>
  </si>
  <si>
    <t>Annual Rental Assistance Payment</t>
  </si>
  <si>
    <t>Annual Tenant Payment</t>
  </si>
  <si>
    <t>Units</t>
  </si>
  <si>
    <t>Select AMI Tier</t>
  </si>
  <si>
    <t>5 Bdr</t>
  </si>
  <si>
    <t xml:space="preserve">Rent Burden =  </t>
  </si>
  <si>
    <t>Philadelphia Housing Authority, PA</t>
  </si>
  <si>
    <t xml:space="preserve">Locality =   </t>
  </si>
  <si>
    <t>High-Rise/Low-Rise/Inner Row</t>
  </si>
  <si>
    <t xml:space="preserve">Unit Type =   </t>
  </si>
  <si>
    <t xml:space="preserve">Date =   </t>
  </si>
  <si>
    <t>4 Bdr</t>
  </si>
  <si>
    <t>Water</t>
  </si>
  <si>
    <t>Sewer</t>
  </si>
  <si>
    <t>Tenant-Supplied Range/Microwave</t>
  </si>
  <si>
    <t>Tenant-Supplied Refridgerator</t>
  </si>
  <si>
    <t>Electric Fees ($11.13)</t>
  </si>
  <si>
    <t>Natural Gas Fees ($16.02)</t>
  </si>
  <si>
    <t>Natural Gas</t>
  </si>
  <si>
    <t>Heating:</t>
  </si>
  <si>
    <t>Electric</t>
  </si>
  <si>
    <t xml:space="preserve"> Electric Heat Pump</t>
  </si>
  <si>
    <t xml:space="preserve">Heating: </t>
  </si>
  <si>
    <t xml:space="preserve">Cooking: </t>
  </si>
  <si>
    <t>Cooking:</t>
  </si>
  <si>
    <t>Lights &amp; Applicances</t>
  </si>
  <si>
    <t>Other Electric:</t>
  </si>
  <si>
    <t>Air Conditioning</t>
  </si>
  <si>
    <t xml:space="preserve">Water Heating: </t>
  </si>
  <si>
    <t>Oil</t>
  </si>
  <si>
    <t>Water Heating:</t>
  </si>
  <si>
    <t xml:space="preserve">Location =  </t>
  </si>
  <si>
    <t>check:</t>
  </si>
  <si>
    <t>Notes</t>
  </si>
  <si>
    <t xml:space="preserve">Project Name  </t>
  </si>
  <si>
    <t xml:space="preserve">Project Type  </t>
  </si>
  <si>
    <t xml:space="preserve">Borrower Name  </t>
  </si>
  <si>
    <t xml:space="preserve">PROJECT OVERVIEW  </t>
  </si>
  <si>
    <t xml:space="preserve">AMI Tier  </t>
  </si>
  <si>
    <t>Philadelphia</t>
  </si>
  <si>
    <t xml:space="preserve">Total Units  </t>
  </si>
  <si>
    <t xml:space="preserve">Residential Square Footage  </t>
  </si>
  <si>
    <t xml:space="preserve">Commercial Square Footage  </t>
  </si>
  <si>
    <t xml:space="preserve">Mobility Setaside Units  </t>
  </si>
  <si>
    <t xml:space="preserve">Clearinghouse Setaside Units  </t>
  </si>
  <si>
    <t xml:space="preserve">Hearing/Vision Setaside Units  </t>
  </si>
  <si>
    <t xml:space="preserve">Visitable Units  </t>
  </si>
  <si>
    <t xml:space="preserve">Project Utility Allowance =   </t>
  </si>
  <si>
    <t>PHFA Funding Sources</t>
  </si>
  <si>
    <t>PHARE</t>
  </si>
  <si>
    <t>PHFA HOME-ARP</t>
  </si>
  <si>
    <t>Housing Options Grant (HOP-MF)</t>
  </si>
  <si>
    <t>FHLB Funding Sources</t>
  </si>
  <si>
    <t>Affordable Housing Program (AHP)</t>
  </si>
  <si>
    <t>Other PHFA Funding</t>
  </si>
  <si>
    <t>Other FHLB Funding</t>
  </si>
  <si>
    <t>Allowability</t>
  </si>
  <si>
    <t>Max $2,000 per unit</t>
  </si>
  <si>
    <t>Max $1,200 per unit for rehab or new construction/$600 for preservation</t>
  </si>
  <si>
    <t>Min 5% of hard construction costs for new construction/10% for rehab or preservation</t>
  </si>
  <si>
    <t>Max 6% of hard construction costs</t>
  </si>
  <si>
    <t>Max 2% of hard construction costs</t>
  </si>
  <si>
    <t>Max $175,000</t>
  </si>
  <si>
    <t>See PHFA guidelines for allowable cost table (pg. 2)</t>
  </si>
  <si>
    <t>for a family of four</t>
  </si>
  <si>
    <t>N/A</t>
  </si>
  <si>
    <t>120% of 234-Condominium</t>
  </si>
  <si>
    <t>PHDC Standards</t>
  </si>
  <si>
    <t>Multifamily Housing Application Fee</t>
  </si>
  <si>
    <t>Subtotal Direct Hard Costs</t>
  </si>
  <si>
    <t>Total Hard Costs</t>
  </si>
  <si>
    <t>Contingency</t>
  </si>
  <si>
    <t>Bond Premium or LOC</t>
  </si>
  <si>
    <t>General Requirements (Div. 1)</t>
  </si>
  <si>
    <t>Existing Conditions (Div. 2)</t>
  </si>
  <si>
    <t>Builder's Overhead</t>
  </si>
  <si>
    <t>Builder's Profit</t>
  </si>
  <si>
    <t>Other - General Conditions</t>
  </si>
  <si>
    <t>Acquisition Costs</t>
  </si>
  <si>
    <t>Subtotal Acquisition Costs</t>
  </si>
  <si>
    <t>Reserves</t>
  </si>
  <si>
    <t>Professional &amp; Technical Services</t>
  </si>
  <si>
    <t>Real Estate Tax Reserve (1 year)</t>
  </si>
  <si>
    <t>Insurance Reserve (1 year)</t>
  </si>
  <si>
    <t>Total Development Cost</t>
  </si>
  <si>
    <t>Other Hard Costs Included in Construction Contract</t>
  </si>
  <si>
    <t>Subtotal Other Hard Costs</t>
  </si>
  <si>
    <t>Subtotal Professional &amp; Technical Services</t>
  </si>
  <si>
    <t>Subtotal Permanent Lender Fees &amp; Interest</t>
  </si>
  <si>
    <t>Additional Expenses</t>
  </si>
  <si>
    <t>Subtotal Additional Expenses</t>
  </si>
  <si>
    <t>Subtotal Reserves</t>
  </si>
  <si>
    <t>Builder's Costs (Div. 3-33)</t>
  </si>
  <si>
    <t>Utility Tap-In &amp; Local Approvals</t>
  </si>
  <si>
    <t>Rent-Up Expenses</t>
  </si>
  <si>
    <t>Common Area Furnishings</t>
  </si>
  <si>
    <t>Household Factor</t>
  </si>
  <si>
    <t>Income Limit</t>
  </si>
  <si>
    <t>Sources</t>
  </si>
  <si>
    <t>PHFA PHARE</t>
  </si>
  <si>
    <t>Tax Exempt Bonds (4% Only)</t>
  </si>
  <si>
    <t>Sponsor Equity</t>
  </si>
  <si>
    <t>Existing / Carryover</t>
  </si>
  <si>
    <t>Construction Debt</t>
  </si>
  <si>
    <t>Senior Construction Loan</t>
  </si>
  <si>
    <t>Subordinate Construction Loan</t>
  </si>
  <si>
    <t>Soft Loans / Subsidy</t>
  </si>
  <si>
    <t>Other Soft Loan</t>
  </si>
  <si>
    <t>Construction-Period Tax Credit Equity</t>
  </si>
  <si>
    <t>LIHTC Equity (Construction Pay-In)</t>
  </si>
  <si>
    <t>Historic Tax Credit Equity</t>
  </si>
  <si>
    <t>NMTC Equity</t>
  </si>
  <si>
    <t>Other Tax Credit Equity</t>
  </si>
  <si>
    <t>Grants / Incentives</t>
  </si>
  <si>
    <t>Developer Sources</t>
  </si>
  <si>
    <t>Other Sources</t>
  </si>
  <si>
    <t>Accrued Interest</t>
  </si>
  <si>
    <t xml:space="preserve">UNITS AND INCOME SUMMARY </t>
  </si>
  <si>
    <t>Permanent First Mortgage</t>
  </si>
  <si>
    <t>Permanent Second Mortgage</t>
  </si>
  <si>
    <t>Other Permanent Debt</t>
  </si>
  <si>
    <t>Energy Rebates</t>
  </si>
  <si>
    <t>Other Grants / Incentives</t>
  </si>
  <si>
    <t>LIHTC Equity (Total)</t>
  </si>
  <si>
    <t>Tax Credit Equity</t>
  </si>
  <si>
    <t>Total Allocated</t>
  </si>
  <si>
    <t>Source Totals (From "Project Summary" Tab)</t>
  </si>
  <si>
    <t>Sources Total</t>
  </si>
  <si>
    <t>Loan Amount</t>
  </si>
  <si>
    <t>Interest Rate</t>
  </si>
  <si>
    <t>Monthly Interest</t>
  </si>
  <si>
    <t>Total Paid Interest</t>
  </si>
  <si>
    <t>Total Accrued Interest</t>
  </si>
  <si>
    <t>Source</t>
  </si>
  <si>
    <t>Base Rate</t>
  </si>
  <si>
    <t xml:space="preserve">Servicing </t>
  </si>
  <si>
    <t>Total Interest Rate</t>
  </si>
  <si>
    <t>Loan Term (months)</t>
  </si>
  <si>
    <t>Amortization Period (months)</t>
  </si>
  <si>
    <t>Check</t>
  </si>
  <si>
    <t>Total Hard Costs (excl. Contingency)</t>
  </si>
  <si>
    <t xml:space="preserve">Community Facility Square Footage  </t>
  </si>
  <si>
    <t xml:space="preserve">Source =   </t>
  </si>
  <si>
    <t>PHA Utility Allowance Schedule</t>
  </si>
  <si>
    <t>Current Status</t>
  </si>
  <si>
    <t>Category</t>
  </si>
  <si>
    <t>Type</t>
  </si>
  <si>
    <t>Multifamily Rental</t>
  </si>
  <si>
    <t>Co-op/Condo Housing</t>
  </si>
  <si>
    <t>Single Family Homeownership</t>
  </si>
  <si>
    <t>Signle Family Rental</t>
  </si>
  <si>
    <t>Community Facility</t>
  </si>
  <si>
    <t>Pre-development</t>
  </si>
  <si>
    <t>Under Construction</t>
  </si>
  <si>
    <t>Completed</t>
  </si>
  <si>
    <t>Yes</t>
  </si>
  <si>
    <t>No</t>
  </si>
  <si>
    <t>Borrower Type</t>
  </si>
  <si>
    <t>Nonprofit</t>
  </si>
  <si>
    <t>For Profit</t>
  </si>
  <si>
    <t>Permanent Debt (Principal Only)</t>
  </si>
  <si>
    <t>Construction Term (months)</t>
  </si>
  <si>
    <t>2025 HOME Maximum Per Unit Subsidy Limit</t>
  </si>
  <si>
    <t>Subsidy Layering Review Fee</t>
  </si>
  <si>
    <t>Taxes During Construction</t>
  </si>
  <si>
    <t>Insurance During Construction</t>
  </si>
  <si>
    <t>Total Per Unit</t>
  </si>
  <si>
    <t xml:space="preserve">See PHFA guidelines for 4% &amp; 9% developer fee maximums </t>
  </si>
  <si>
    <t>Unit Type</t>
  </si>
  <si>
    <t xml:space="preserve">Setaside </t>
  </si>
  <si>
    <t>Non-Setaside</t>
  </si>
  <si>
    <t>Total Annual Rent</t>
  </si>
  <si>
    <t>Paid Interest</t>
  </si>
  <si>
    <t xml:space="preserve">   Other Operating Expenses</t>
  </si>
  <si>
    <t>Other Sources (Interest Carrying)</t>
  </si>
  <si>
    <t>Source Name</t>
  </si>
  <si>
    <t>Total Construction Sources</t>
  </si>
  <si>
    <t>Total Permanent Sources</t>
  </si>
  <si>
    <r>
      <rPr>
        <b/>
        <sz val="11"/>
        <color theme="1"/>
        <rFont val="Calibri"/>
        <family val="2"/>
        <scheme val="minor"/>
      </rPr>
      <t xml:space="preserve">   </t>
    </r>
    <r>
      <rPr>
        <b/>
        <u/>
        <sz val="11"/>
        <color theme="1"/>
        <rFont val="Calibri"/>
        <family val="2"/>
        <scheme val="minor"/>
      </rPr>
      <t>SOURCES OVERVIEW (FROM F-1)</t>
    </r>
  </si>
  <si>
    <r>
      <rPr>
        <b/>
        <sz val="11"/>
        <color theme="1"/>
        <rFont val="Calibri"/>
        <family val="2"/>
        <scheme val="minor"/>
      </rPr>
      <t xml:space="preserve">   </t>
    </r>
    <r>
      <rPr>
        <b/>
        <u/>
        <sz val="11"/>
        <color theme="1"/>
        <rFont val="Calibri"/>
        <family val="2"/>
        <scheme val="minor"/>
      </rPr>
      <t>USES OVERVIEW (DEVELOPMENT BUDGET)</t>
    </r>
  </si>
  <si>
    <t>UNITS SUMMARY</t>
  </si>
  <si>
    <t>COMMERCIAL INCOME</t>
  </si>
  <si>
    <t>RESIDENTIAL INCOME</t>
  </si>
  <si>
    <t>AMI CALCULATIONS</t>
  </si>
  <si>
    <r>
      <t xml:space="preserve">   </t>
    </r>
    <r>
      <rPr>
        <b/>
        <u/>
        <sz val="12"/>
        <color theme="1"/>
        <rFont val="Calibri"/>
        <family val="2"/>
        <scheme val="minor"/>
      </rPr>
      <t>CONSTRUCTION INTEREST CALCULATIONS</t>
    </r>
  </si>
  <si>
    <r>
      <t xml:space="preserve">   </t>
    </r>
    <r>
      <rPr>
        <b/>
        <u/>
        <sz val="12"/>
        <color theme="1"/>
        <rFont val="Calibri"/>
        <family val="2"/>
        <scheme val="minor"/>
      </rPr>
      <t>MORTGAGE INTEREST CALCULATIONS</t>
    </r>
  </si>
  <si>
    <r>
      <t xml:space="preserve">   </t>
    </r>
    <r>
      <rPr>
        <b/>
        <u/>
        <sz val="14"/>
        <color theme="1"/>
        <rFont val="Calibri"/>
        <family val="2"/>
        <scheme val="minor"/>
      </rPr>
      <t>OPERATING PROFORMA</t>
    </r>
  </si>
  <si>
    <t>Operating Assumptions</t>
  </si>
  <si>
    <t>Growth Assumptions</t>
  </si>
  <si>
    <t>Vacancy Rate</t>
  </si>
  <si>
    <t>PER UNIT ANALYSIS</t>
  </si>
  <si>
    <t>Analysis</t>
  </si>
  <si>
    <t>Committed (Y/N)</t>
  </si>
  <si>
    <t xml:space="preserve">Developer Name  </t>
  </si>
  <si>
    <t>Version:</t>
  </si>
  <si>
    <t>Acquisition Legal Fees</t>
  </si>
  <si>
    <t>Total Construction Contract (excl. Contingency)</t>
  </si>
  <si>
    <t>Acquisition Closing Costs</t>
  </si>
  <si>
    <t>Architectural Fee - Administration &amp; Supervision</t>
  </si>
  <si>
    <t>Legal Fees</t>
  </si>
  <si>
    <t>Environmental Remediation (not included in GC Contract)</t>
  </si>
  <si>
    <t>Direct Hard Costs in Construction Contract</t>
  </si>
  <si>
    <t>HERS Rater</t>
  </si>
  <si>
    <t>Soft Cost Contingency</t>
  </si>
  <si>
    <t>Property Appraisal</t>
  </si>
  <si>
    <t>Construction Loan Legal Fees</t>
  </si>
  <si>
    <t>Construction Loan Lender Fees</t>
  </si>
  <si>
    <t>Title Insurance</t>
  </si>
  <si>
    <t>Recording</t>
  </si>
  <si>
    <t>Cost of Issuance/Underwriters Discount</t>
  </si>
  <si>
    <t>PHFA Loan Reservation Fee</t>
  </si>
  <si>
    <t>PHFA Loan Origination Fee</t>
  </si>
  <si>
    <t>PHFA Loan Legal Fee</t>
  </si>
  <si>
    <t>Non-PHFA Permanent Financing Legal Fee</t>
  </si>
  <si>
    <t>Tax Credit Compliance &amp; Asset Monitoring Fee</t>
  </si>
  <si>
    <t>Construction &amp; Financing Charges</t>
  </si>
  <si>
    <t>PFHA Construction Monitoring Fee</t>
  </si>
  <si>
    <t>LIHTC Reservation Fee</t>
  </si>
  <si>
    <t>LIHTC Carryover Fee</t>
  </si>
  <si>
    <t>LIHTC  Cost Certification Fee</t>
  </si>
  <si>
    <t>Bridge Loan Fees &amp; Expenses</t>
  </si>
  <si>
    <t>Bridge Loan Legal Fees</t>
  </si>
  <si>
    <t>Equity Investor Legal Fees</t>
  </si>
  <si>
    <t>Project Capital Needs Assessment</t>
  </si>
  <si>
    <t>TAX CREDIT Summary</t>
  </si>
  <si>
    <t>Project Name</t>
  </si>
  <si>
    <t>Developer Name</t>
  </si>
  <si>
    <t>Total PHDC Funds</t>
  </si>
  <si>
    <t>Low Income Housing Tax Credit Information:</t>
  </si>
  <si>
    <t>Total Tax Credits Being Requested from PHFA</t>
  </si>
  <si>
    <t>Total Equity Raised from Sale of LIHTC</t>
  </si>
  <si>
    <t>Equity Raise Expressed as Cents on Dollar</t>
  </si>
  <si>
    <t>Tax Credit Investor</t>
  </si>
  <si>
    <t>Historic Preservation Tax Credit Information:</t>
  </si>
  <si>
    <t>Total Historic Tax Credits Being Requested</t>
  </si>
  <si>
    <t>Total Equity Raised from Sale of Historic Credits</t>
  </si>
  <si>
    <t xml:space="preserve">Tax Credit Investor </t>
  </si>
  <si>
    <t>Sources Available During Construction</t>
  </si>
  <si>
    <t>FUNDING SOURCES</t>
  </si>
  <si>
    <t>Reinvested Developer Fee</t>
  </si>
  <si>
    <t>Commerical</t>
  </si>
  <si>
    <t>61-80% AMI</t>
  </si>
  <si>
    <t>81-120% AMI</t>
  </si>
  <si>
    <t>&gt;120% AMI</t>
  </si>
  <si>
    <t>CONSTRUCTION SOURCES BY USE</t>
  </si>
  <si>
    <t>PHDC Fees</t>
  </si>
  <si>
    <t>Subtotal of PHDC Fees</t>
  </si>
  <si>
    <t>PHDC Replacement Cost Estimate</t>
  </si>
  <si>
    <t>See PHDC Cost Containment Policy</t>
  </si>
  <si>
    <t>PHFA Legal Closing Fee (soft funding)</t>
  </si>
  <si>
    <t>Permanent Financing</t>
  </si>
  <si>
    <t>Subtotal PHFA &amp; Tax Credit Fees</t>
  </si>
  <si>
    <t>Subtotal Construction &amp; Financing Charges</t>
  </si>
  <si>
    <r>
      <t>PHFA Tax Credit Fees</t>
    </r>
    <r>
      <rPr>
        <b/>
        <i/>
        <sz val="12"/>
        <rFont val="Calibri"/>
        <family val="2"/>
        <scheme val="minor"/>
      </rPr>
      <t xml:space="preserve"> </t>
    </r>
  </si>
  <si>
    <t xml:space="preserve">Accountant's Fees </t>
  </si>
  <si>
    <t>Tax Credit Syndication Fees &amp; Expenses</t>
  </si>
  <si>
    <t>Subtotal Tax Credit Syndication</t>
  </si>
  <si>
    <t>Existing PHDC/PRA Debt</t>
  </si>
  <si>
    <t>Other Existing Debt</t>
  </si>
  <si>
    <t>Total Development Costs</t>
  </si>
  <si>
    <t>Setaside: 
# of HVI Units</t>
  </si>
  <si>
    <t>Setaside: 
# of ADA Units</t>
  </si>
  <si>
    <t>Greater than 120% AMI</t>
  </si>
  <si>
    <t>HUD UTILITY ALLOWANCE SCHEDULES</t>
  </si>
  <si>
    <t>Semi-Detached/Duplex</t>
  </si>
  <si>
    <t>Detached House</t>
  </si>
  <si>
    <t xml:space="preserve">Setaside Status </t>
  </si>
  <si>
    <t xml:space="preserve">Source =  </t>
  </si>
  <si>
    <t xml:space="preserve">Area Median Income =  </t>
  </si>
  <si>
    <t xml:space="preserve">Year =  </t>
  </si>
  <si>
    <t>Rent and Income Limits</t>
  </si>
  <si>
    <t>Electric Heat Pump</t>
  </si>
  <si>
    <t>Bedrooms</t>
  </si>
  <si>
    <t>Max Tenant Rent Payment</t>
  </si>
  <si>
    <t>Tenant Paid Rent Plus Utility Allowance</t>
  </si>
  <si>
    <t>Gross Annual Rental Income:</t>
  </si>
  <si>
    <t>Other Income Description (If Applicable)</t>
  </si>
  <si>
    <t>Max Allowable</t>
  </si>
  <si>
    <t>Federal HOME Subsidy Limit Initial Check</t>
  </si>
  <si>
    <t>Replacement Cost</t>
  </si>
  <si>
    <t>Blended Per Unit Cost Allowable</t>
  </si>
  <si>
    <t>DHCD/PHDC Subsidy Limit Check</t>
  </si>
  <si>
    <t>PHDC COST CONTAINMENT POLICY</t>
  </si>
  <si>
    <t>Policies and Forms</t>
  </si>
  <si>
    <t>Determination</t>
  </si>
  <si>
    <t>Construction Cost Threshold</t>
  </si>
  <si>
    <t>Construction Contingency</t>
  </si>
  <si>
    <t>Maximum 2.5% of Standard Professional Fees and Services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</si>
</sst>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0.0%"/>
    <numFmt numFmtId="165" formatCode="#,##0\ \ "/>
    <numFmt numFmtId="166" formatCode="&quot;$&quot;\ \ #,##0_);\(&quot;$&quot;#,##0\)"/>
    <numFmt numFmtId="167" formatCode="_(* #,##0_);_(* \(#,##0\);_(* &quot;-&quot;??_);_(@_)"/>
    <numFmt numFmtId="168" formatCode="&quot;$&quot;#,##0.00"/>
    <numFmt numFmtId="169" formatCode="_(&quot;$&quot;* #,##0_);_(&quot;$&quot;* \(#,##0\);_(&quot;$&quot;* &quot;-&quot;??_);_(@_)"/>
    <numFmt numFmtId="170" formatCode="&quot;$&quot;\ #,##0_);\(&quot;$&quot;#,##0\)"/>
    <numFmt numFmtId="171" formatCode="&quot;$&quot;#,##0"/>
    <numFmt numFmtId="172" formatCode="0;\-0;&quot;-&quot;"/>
    <numFmt numFmtId="173" formatCode="_(&quot;$&quot;* #,##0.0_);_(&quot;$&quot;* \(#,##0.0\);_(&quot;$&quot;* &quot;-&quot;_);_(@_)"/>
    <numFmt numFmtId="174" formatCode="_(&quot;$&quot;* #,##0.00_);_(&quot;$&quot;* \(#,##0.00\);_(&quot;$&quot;* &quot;-&quot;_);_(@_)"/>
  </numFmts>
  <fonts count="5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Univers"/>
      <family val="2"/>
    </font>
    <font>
      <sz val="10"/>
      <name val="Univers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8"/>
      <name val="Calibri"/>
      <family val="2"/>
      <scheme val="minor"/>
    </font>
    <font>
      <i/>
      <sz val="10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i/>
      <u/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Univers"/>
      <family val="2"/>
    </font>
    <font>
      <b/>
      <i/>
      <sz val="11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9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9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u/>
      <sz val="12"/>
      <name val="Calibri"/>
      <family val="2"/>
      <scheme val="minor"/>
    </font>
    <font>
      <i/>
      <sz val="1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u/>
      <sz val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10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u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theme="0" tint="-0.499984740745262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double">
        <color indexed="64"/>
      </top>
      <bottom style="thin">
        <color rgb="FF000000"/>
      </bottom>
      <diagonal/>
    </border>
    <border>
      <left/>
      <right/>
      <top style="double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697">
    <xf numFmtId="0" fontId="0" fillId="0" borderId="0" xfId="0"/>
    <xf numFmtId="0" fontId="4" fillId="0" borderId="0" xfId="0" applyFont="1" applyAlignment="1">
      <alignment horizontal="right"/>
    </xf>
    <xf numFmtId="169" fontId="8" fillId="0" borderId="0" xfId="2" applyNumberFormat="1" applyFont="1" applyFill="1" applyBorder="1" applyProtection="1"/>
    <xf numFmtId="44" fontId="8" fillId="0" borderId="0" xfId="2" applyFont="1" applyFill="1" applyBorder="1" applyProtection="1"/>
    <xf numFmtId="44" fontId="8" fillId="2" borderId="6" xfId="1" applyNumberFormat="1" applyFont="1" applyFill="1" applyBorder="1" applyProtection="1">
      <protection locked="0"/>
    </xf>
    <xf numFmtId="169" fontId="8" fillId="0" borderId="27" xfId="2" applyNumberFormat="1" applyFont="1" applyFill="1" applyBorder="1" applyProtection="1"/>
    <xf numFmtId="0" fontId="0" fillId="0" borderId="0" xfId="0" quotePrefix="1"/>
    <xf numFmtId="0" fontId="17" fillId="2" borderId="6" xfId="1" quotePrefix="1" applyFont="1" applyFill="1" applyBorder="1" applyAlignment="1" applyProtection="1">
      <alignment horizontal="left"/>
      <protection locked="0"/>
    </xf>
    <xf numFmtId="0" fontId="17" fillId="2" borderId="6" xfId="1" applyFont="1" applyFill="1" applyBorder="1" applyProtection="1">
      <protection locked="0"/>
    </xf>
    <xf numFmtId="0" fontId="17" fillId="2" borderId="6" xfId="1" applyFont="1" applyFill="1" applyBorder="1" applyAlignment="1" applyProtection="1">
      <alignment horizontal="left"/>
      <protection locked="0"/>
    </xf>
    <xf numFmtId="0" fontId="0" fillId="8" borderId="0" xfId="0" applyFill="1"/>
    <xf numFmtId="6" fontId="17" fillId="2" borderId="29" xfId="1" applyNumberFormat="1" applyFont="1" applyFill="1" applyBorder="1" applyAlignment="1" applyProtection="1">
      <alignment horizontal="center" vertical="center"/>
      <protection locked="0"/>
    </xf>
    <xf numFmtId="6" fontId="17" fillId="2" borderId="15" xfId="1" applyNumberFormat="1" applyFont="1" applyFill="1" applyBorder="1" applyAlignment="1" applyProtection="1">
      <alignment horizontal="center" vertical="center"/>
      <protection locked="0"/>
    </xf>
    <xf numFmtId="44" fontId="8" fillId="0" borderId="0" xfId="4" applyNumberFormat="1" applyFont="1" applyFill="1" applyBorder="1" applyProtection="1"/>
    <xf numFmtId="44" fontId="10" fillId="0" borderId="9" xfId="2" applyFont="1" applyFill="1" applyBorder="1" applyProtection="1"/>
    <xf numFmtId="44" fontId="8" fillId="0" borderId="9" xfId="4" applyNumberFormat="1" applyFont="1" applyFill="1" applyBorder="1" applyProtection="1"/>
    <xf numFmtId="44" fontId="8" fillId="0" borderId="13" xfId="4" applyNumberFormat="1" applyFont="1" applyFill="1" applyBorder="1" applyProtection="1"/>
    <xf numFmtId="44" fontId="8" fillId="2" borderId="18" xfId="1" applyNumberFormat="1" applyFont="1" applyFill="1" applyBorder="1" applyProtection="1">
      <protection locked="0"/>
    </xf>
    <xf numFmtId="44" fontId="10" fillId="4" borderId="0" xfId="4" applyNumberFormat="1" applyFont="1" applyFill="1" applyBorder="1" applyProtection="1"/>
    <xf numFmtId="42" fontId="8" fillId="2" borderId="6" xfId="4" applyNumberFormat="1" applyFont="1" applyFill="1" applyBorder="1" applyProtection="1">
      <protection locked="0"/>
    </xf>
    <xf numFmtId="42" fontId="8" fillId="7" borderId="12" xfId="4" applyNumberFormat="1" applyFont="1" applyFill="1" applyBorder="1" applyProtection="1">
      <protection locked="0"/>
    </xf>
    <xf numFmtId="42" fontId="8" fillId="2" borderId="18" xfId="4" applyNumberFormat="1" applyFont="1" applyFill="1" applyBorder="1" applyProtection="1">
      <protection locked="0"/>
    </xf>
    <xf numFmtId="42" fontId="8" fillId="7" borderId="31" xfId="4" applyNumberFormat="1" applyFont="1" applyFill="1" applyBorder="1" applyProtection="1">
      <protection locked="0"/>
    </xf>
    <xf numFmtId="42" fontId="10" fillId="4" borderId="6" xfId="2" applyNumberFormat="1" applyFont="1" applyFill="1" applyBorder="1" applyProtection="1"/>
    <xf numFmtId="42" fontId="8" fillId="2" borderId="18" xfId="1" applyNumberFormat="1" applyFont="1" applyFill="1" applyBorder="1" applyProtection="1">
      <protection locked="0"/>
    </xf>
    <xf numFmtId="42" fontId="8" fillId="7" borderId="18" xfId="1" applyNumberFormat="1" applyFont="1" applyFill="1" applyBorder="1" applyProtection="1">
      <protection locked="0"/>
    </xf>
    <xf numFmtId="42" fontId="8" fillId="7" borderId="6" xfId="4" applyNumberFormat="1" applyFont="1" applyFill="1" applyBorder="1" applyProtection="1">
      <protection locked="0"/>
    </xf>
    <xf numFmtId="42" fontId="8" fillId="3" borderId="6" xfId="4" applyNumberFormat="1" applyFont="1" applyFill="1" applyBorder="1" applyProtection="1"/>
    <xf numFmtId="42" fontId="8" fillId="7" borderId="18" xfId="2" applyNumberFormat="1" applyFont="1" applyFill="1" applyBorder="1" applyProtection="1">
      <protection locked="0"/>
    </xf>
    <xf numFmtId="42" fontId="8" fillId="3" borderId="18" xfId="2" applyNumberFormat="1" applyFont="1" applyFill="1" applyBorder="1" applyProtection="1"/>
    <xf numFmtId="42" fontId="8" fillId="7" borderId="18" xfId="4" applyNumberFormat="1" applyFont="1" applyFill="1" applyBorder="1" applyProtection="1">
      <protection locked="0"/>
    </xf>
    <xf numFmtId="42" fontId="33" fillId="2" borderId="18" xfId="4" applyNumberFormat="1" applyFont="1" applyFill="1" applyBorder="1" applyProtection="1">
      <protection locked="0"/>
    </xf>
    <xf numFmtId="42" fontId="33" fillId="7" borderId="18" xfId="1" applyNumberFormat="1" applyFont="1" applyFill="1" applyBorder="1" applyProtection="1">
      <protection locked="0"/>
    </xf>
    <xf numFmtId="42" fontId="8" fillId="7" borderId="18" xfId="1" applyNumberFormat="1" applyFont="1" applyFill="1" applyBorder="1" applyAlignment="1" applyProtection="1">
      <alignment horizontal="center"/>
      <protection locked="0"/>
    </xf>
    <xf numFmtId="42" fontId="10" fillId="2" borderId="6" xfId="4" applyNumberFormat="1" applyFont="1" applyFill="1" applyBorder="1" applyProtection="1">
      <protection locked="0"/>
    </xf>
    <xf numFmtId="42" fontId="10" fillId="7" borderId="6" xfId="4" applyNumberFormat="1" applyFont="1" applyFill="1" applyBorder="1" applyProtection="1">
      <protection locked="0"/>
    </xf>
    <xf numFmtId="44" fontId="8" fillId="2" borderId="14" xfId="1" applyNumberFormat="1" applyFont="1" applyFill="1" applyBorder="1" applyProtection="1">
      <protection locked="0"/>
    </xf>
    <xf numFmtId="44" fontId="8" fillId="2" borderId="32" xfId="1" applyNumberFormat="1" applyFont="1" applyFill="1" applyBorder="1" applyProtection="1">
      <protection locked="0"/>
    </xf>
    <xf numFmtId="44" fontId="8" fillId="2" borderId="38" xfId="1" applyNumberFormat="1" applyFont="1" applyFill="1" applyBorder="1" applyProtection="1">
      <protection locked="0"/>
    </xf>
    <xf numFmtId="0" fontId="19" fillId="2" borderId="0" xfId="1" applyFont="1" applyFill="1" applyProtection="1">
      <protection locked="0"/>
    </xf>
    <xf numFmtId="0" fontId="19" fillId="4" borderId="42" xfId="1" applyFont="1" applyFill="1" applyBorder="1" applyAlignment="1" applyProtection="1">
      <alignment horizontal="left" indent="1"/>
      <protection locked="0"/>
    </xf>
    <xf numFmtId="0" fontId="17" fillId="0" borderId="0" xfId="1" applyFont="1" applyAlignment="1" applyProtection="1">
      <alignment horizontal="left" indent="3"/>
      <protection locked="0"/>
    </xf>
    <xf numFmtId="42" fontId="0" fillId="0" borderId="0" xfId="0" applyNumberFormat="1"/>
    <xf numFmtId="0" fontId="0" fillId="2" borderId="6" xfId="0" applyFill="1" applyBorder="1" applyAlignment="1" applyProtection="1">
      <alignment horizontal="center" vertical="center" wrapText="1"/>
      <protection locked="0"/>
    </xf>
    <xf numFmtId="10" fontId="0" fillId="2" borderId="6" xfId="0" applyNumberFormat="1" applyFill="1" applyBorder="1" applyAlignment="1" applyProtection="1">
      <alignment horizontal="center" vertical="center" wrapText="1"/>
      <protection locked="0"/>
    </xf>
    <xf numFmtId="42" fontId="10" fillId="4" borderId="12" xfId="2" applyNumberFormat="1" applyFont="1" applyFill="1" applyBorder="1" applyProtection="1"/>
    <xf numFmtId="42" fontId="10" fillId="3" borderId="12" xfId="4" applyNumberFormat="1" applyFont="1" applyFill="1" applyBorder="1" applyProtection="1"/>
    <xf numFmtId="169" fontId="8" fillId="0" borderId="12" xfId="2" applyNumberFormat="1" applyFont="1" applyFill="1" applyBorder="1" applyProtection="1"/>
    <xf numFmtId="0" fontId="0" fillId="4" borderId="0" xfId="0" applyFill="1"/>
    <xf numFmtId="0" fontId="4" fillId="4" borderId="0" xfId="0" applyFont="1" applyFill="1" applyAlignment="1">
      <alignment horizontal="right"/>
    </xf>
    <xf numFmtId="0" fontId="25" fillId="4" borderId="11" xfId="0" applyFont="1" applyFill="1" applyBorder="1"/>
    <xf numFmtId="0" fontId="25" fillId="4" borderId="0" xfId="0" applyFont="1" applyFill="1"/>
    <xf numFmtId="0" fontId="0" fillId="4" borderId="0" xfId="0" applyFill="1" applyAlignment="1">
      <alignment horizontal="center"/>
    </xf>
    <xf numFmtId="0" fontId="4" fillId="4" borderId="0" xfId="0" applyFont="1" applyFill="1"/>
    <xf numFmtId="0" fontId="30" fillId="4" borderId="0" xfId="0" applyFont="1" applyFill="1"/>
    <xf numFmtId="49" fontId="0" fillId="4" borderId="0" xfId="0" applyNumberFormat="1" applyFill="1" applyAlignment="1">
      <alignment horizontal="right" vertical="center"/>
    </xf>
    <xf numFmtId="172" fontId="0" fillId="0" borderId="6" xfId="0" applyNumberFormat="1" applyBorder="1"/>
    <xf numFmtId="49" fontId="0" fillId="4" borderId="0" xfId="0" applyNumberFormat="1" applyFill="1" applyAlignment="1">
      <alignment horizontal="right"/>
    </xf>
    <xf numFmtId="172" fontId="0" fillId="4" borderId="0" xfId="0" applyNumberFormat="1" applyFill="1"/>
    <xf numFmtId="49" fontId="31" fillId="4" borderId="0" xfId="0" applyNumberFormat="1" applyFont="1" applyFill="1" applyAlignment="1">
      <alignment horizontal="right"/>
    </xf>
    <xf numFmtId="169" fontId="32" fillId="0" borderId="51" xfId="2" applyNumberFormat="1" applyFont="1" applyBorder="1" applyProtection="1"/>
    <xf numFmtId="49" fontId="31" fillId="4" borderId="51" xfId="0" applyNumberFormat="1" applyFont="1" applyFill="1" applyBorder="1" applyAlignment="1">
      <alignment horizontal="right"/>
    </xf>
    <xf numFmtId="0" fontId="33" fillId="0" borderId="45" xfId="1" applyFont="1" applyBorder="1" applyAlignment="1">
      <alignment horizontal="center" vertical="center"/>
    </xf>
    <xf numFmtId="0" fontId="18" fillId="4" borderId="42" xfId="1" applyFont="1" applyFill="1" applyBorder="1" applyAlignment="1">
      <alignment horizontal="left" indent="1"/>
    </xf>
    <xf numFmtId="0" fontId="17" fillId="4" borderId="42" xfId="1" applyFont="1" applyFill="1" applyBorder="1"/>
    <xf numFmtId="171" fontId="8" fillId="4" borderId="42" xfId="2" applyNumberFormat="1" applyFont="1" applyFill="1" applyBorder="1" applyProtection="1"/>
    <xf numFmtId="10" fontId="8" fillId="4" borderId="42" xfId="2" applyNumberFormat="1" applyFont="1" applyFill="1" applyBorder="1" applyProtection="1"/>
    <xf numFmtId="0" fontId="17" fillId="4" borderId="0" xfId="1" applyFont="1" applyFill="1" applyAlignment="1">
      <alignment horizontal="left" indent="3"/>
    </xf>
    <xf numFmtId="0" fontId="17" fillId="4" borderId="0" xfId="1" applyFont="1" applyFill="1"/>
    <xf numFmtId="10" fontId="8" fillId="0" borderId="12" xfId="2" applyNumberFormat="1" applyFont="1" applyBorder="1" applyProtection="1"/>
    <xf numFmtId="0" fontId="17" fillId="0" borderId="0" xfId="1" applyFont="1"/>
    <xf numFmtId="10" fontId="8" fillId="0" borderId="18" xfId="2" applyNumberFormat="1" applyFont="1" applyBorder="1" applyProtection="1"/>
    <xf numFmtId="0" fontId="17" fillId="4" borderId="0" xfId="1" applyFont="1" applyFill="1" applyAlignment="1">
      <alignment horizontal="left"/>
    </xf>
    <xf numFmtId="0" fontId="17" fillId="0" borderId="0" xfId="1" applyFont="1" applyAlignment="1">
      <alignment horizontal="left" indent="3"/>
    </xf>
    <xf numFmtId="0" fontId="17" fillId="0" borderId="0" xfId="1" applyFont="1" applyAlignment="1">
      <alignment horizontal="left"/>
    </xf>
    <xf numFmtId="0" fontId="19" fillId="4" borderId="42" xfId="1" applyFont="1" applyFill="1" applyBorder="1" applyAlignment="1">
      <alignment horizontal="left" indent="1"/>
    </xf>
    <xf numFmtId="0" fontId="18" fillId="0" borderId="10" xfId="1" applyFont="1" applyBorder="1" applyAlignment="1">
      <alignment horizontal="left" indent="2"/>
    </xf>
    <xf numFmtId="0" fontId="18" fillId="4" borderId="10" xfId="1" quotePrefix="1" applyFont="1" applyFill="1" applyBorder="1" applyAlignment="1">
      <alignment horizontal="center" vertical="center"/>
    </xf>
    <xf numFmtId="42" fontId="10" fillId="0" borderId="28" xfId="2" applyNumberFormat="1" applyFont="1" applyFill="1" applyBorder="1" applyAlignment="1" applyProtection="1">
      <alignment vertical="center"/>
    </xf>
    <xf numFmtId="10" fontId="10" fillId="4" borderId="28" xfId="2" applyNumberFormat="1" applyFont="1" applyFill="1" applyBorder="1" applyAlignment="1" applyProtection="1">
      <alignment vertical="center"/>
    </xf>
    <xf numFmtId="0" fontId="19" fillId="4" borderId="42" xfId="1" quotePrefix="1" applyFont="1" applyFill="1" applyBorder="1" applyAlignment="1">
      <alignment horizontal="left" indent="1"/>
    </xf>
    <xf numFmtId="0" fontId="33" fillId="0" borderId="41" xfId="1" applyFont="1" applyBorder="1" applyAlignment="1">
      <alignment horizontal="center" vertical="center"/>
    </xf>
    <xf numFmtId="0" fontId="18" fillId="4" borderId="44" xfId="1" quotePrefix="1" applyFont="1" applyFill="1" applyBorder="1" applyAlignment="1">
      <alignment horizontal="center" vertical="center"/>
    </xf>
    <xf numFmtId="0" fontId="18" fillId="4" borderId="10" xfId="1" applyFont="1" applyFill="1" applyBorder="1" applyAlignment="1">
      <alignment horizontal="center" vertical="center"/>
    </xf>
    <xf numFmtId="0" fontId="18" fillId="0" borderId="0" xfId="1" applyFont="1" applyAlignment="1">
      <alignment horizontal="left" indent="2"/>
    </xf>
    <xf numFmtId="0" fontId="18" fillId="4" borderId="0" xfId="1" quotePrefix="1" applyFont="1" applyFill="1" applyAlignment="1">
      <alignment horizontal="center" vertical="center"/>
    </xf>
    <xf numFmtId="0" fontId="18" fillId="4" borderId="0" xfId="1" applyFont="1" applyFill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4" borderId="6" xfId="1" applyFont="1" applyFill="1" applyBorder="1" applyAlignment="1">
      <alignment horizontal="center" vertical="center"/>
    </xf>
    <xf numFmtId="0" fontId="16" fillId="4" borderId="6" xfId="1" applyFont="1" applyFill="1" applyBorder="1" applyAlignment="1">
      <alignment horizontal="center" vertical="center" wrapText="1"/>
    </xf>
    <xf numFmtId="42" fontId="33" fillId="0" borderId="6" xfId="2" applyNumberFormat="1" applyFont="1" applyBorder="1" applyAlignment="1" applyProtection="1">
      <alignment horizontal="center" vertical="center"/>
    </xf>
    <xf numFmtId="42" fontId="0" fillId="4" borderId="6" xfId="0" applyNumberFormat="1" applyFill="1" applyBorder="1" applyAlignment="1">
      <alignment horizontal="center" vertical="center"/>
    </xf>
    <xf numFmtId="42" fontId="0" fillId="4" borderId="12" xfId="0" applyNumberFormat="1" applyFill="1" applyBorder="1" applyAlignment="1">
      <alignment horizontal="center" vertical="center"/>
    </xf>
    <xf numFmtId="0" fontId="30" fillId="4" borderId="0" xfId="0" applyFont="1" applyFill="1" applyAlignment="1">
      <alignment vertical="center"/>
    </xf>
    <xf numFmtId="0" fontId="16" fillId="4" borderId="54" xfId="1" applyFont="1" applyFill="1" applyBorder="1" applyAlignment="1">
      <alignment horizontal="left" vertical="center"/>
    </xf>
    <xf numFmtId="0" fontId="16" fillId="4" borderId="55" xfId="1" applyFont="1" applyFill="1" applyBorder="1" applyAlignment="1">
      <alignment horizontal="left" vertical="center"/>
    </xf>
    <xf numFmtId="42" fontId="0" fillId="0" borderId="12" xfId="0" applyNumberFormat="1" applyBorder="1" applyAlignment="1">
      <alignment horizontal="center" vertical="center"/>
    </xf>
    <xf numFmtId="0" fontId="23" fillId="4" borderId="0" xfId="0" applyFont="1" applyFill="1"/>
    <xf numFmtId="169" fontId="0" fillId="4" borderId="0" xfId="0" applyNumberFormat="1" applyFill="1"/>
    <xf numFmtId="0" fontId="0" fillId="4" borderId="0" xfId="0" applyFill="1" applyAlignment="1">
      <alignment vertical="top" wrapText="1"/>
    </xf>
    <xf numFmtId="3" fontId="0" fillId="2" borderId="21" xfId="0" applyNumberFormat="1" applyFill="1" applyBorder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center"/>
      <protection locked="0"/>
    </xf>
    <xf numFmtId="0" fontId="0" fillId="2" borderId="49" xfId="0" applyFill="1" applyBorder="1" applyProtection="1">
      <protection locked="0"/>
    </xf>
    <xf numFmtId="0" fontId="0" fillId="2" borderId="46" xfId="0" applyFill="1" applyBorder="1" applyProtection="1">
      <protection locked="0"/>
    </xf>
    <xf numFmtId="42" fontId="8" fillId="2" borderId="6" xfId="2" applyNumberFormat="1" applyFont="1" applyFill="1" applyBorder="1" applyProtection="1">
      <protection locked="0"/>
    </xf>
    <xf numFmtId="42" fontId="8" fillId="2" borderId="29" xfId="2" applyNumberFormat="1" applyFont="1" applyFill="1" applyBorder="1" applyProtection="1">
      <protection locked="0"/>
    </xf>
    <xf numFmtId="42" fontId="8" fillId="2" borderId="18" xfId="2" applyNumberFormat="1" applyFont="1" applyFill="1" applyBorder="1" applyProtection="1">
      <protection locked="0"/>
    </xf>
    <xf numFmtId="42" fontId="8" fillId="2" borderId="43" xfId="2" applyNumberFormat="1" applyFont="1" applyFill="1" applyBorder="1" applyProtection="1">
      <protection locked="0"/>
    </xf>
    <xf numFmtId="0" fontId="0" fillId="4" borderId="50" xfId="0" applyFill="1" applyBorder="1"/>
    <xf numFmtId="0" fontId="17" fillId="0" borderId="41" xfId="1" applyFont="1" applyBorder="1" applyAlignment="1">
      <alignment horizontal="center" vertical="center"/>
    </xf>
    <xf numFmtId="0" fontId="16" fillId="0" borderId="41" xfId="1" applyFont="1" applyBorder="1" applyAlignment="1">
      <alignment horizontal="center" vertical="center"/>
    </xf>
    <xf numFmtId="0" fontId="42" fillId="8" borderId="0" xfId="0" applyFont="1" applyFill="1" applyAlignment="1">
      <alignment horizontal="left"/>
    </xf>
    <xf numFmtId="0" fontId="18" fillId="0" borderId="0" xfId="1" quotePrefix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6" fontId="17" fillId="2" borderId="6" xfId="1" applyNumberFormat="1" applyFont="1" applyFill="1" applyBorder="1" applyAlignment="1" applyProtection="1">
      <alignment horizontal="center" vertical="center"/>
      <protection locked="0"/>
    </xf>
    <xf numFmtId="42" fontId="17" fillId="2" borderId="6" xfId="4" applyNumberFormat="1" applyFont="1" applyFill="1" applyBorder="1" applyProtection="1">
      <protection locked="0"/>
    </xf>
    <xf numFmtId="42" fontId="16" fillId="0" borderId="20" xfId="4" applyNumberFormat="1" applyFont="1" applyFill="1" applyBorder="1" applyProtection="1"/>
    <xf numFmtId="42" fontId="17" fillId="0" borderId="6" xfId="4" applyNumberFormat="1" applyFont="1" applyFill="1" applyBorder="1" applyProtection="1"/>
    <xf numFmtId="42" fontId="17" fillId="0" borderId="24" xfId="4" applyNumberFormat="1" applyFont="1" applyFill="1" applyBorder="1" applyProtection="1"/>
    <xf numFmtId="42" fontId="17" fillId="0" borderId="33" xfId="4" applyNumberFormat="1" applyFont="1" applyFill="1" applyBorder="1" applyProtection="1"/>
    <xf numFmtId="42" fontId="17" fillId="0" borderId="19" xfId="4" applyNumberFormat="1" applyFont="1" applyFill="1" applyBorder="1" applyProtection="1"/>
    <xf numFmtId="42" fontId="17" fillId="0" borderId="26" xfId="4" applyNumberFormat="1" applyFont="1" applyFill="1" applyBorder="1" applyProtection="1"/>
    <xf numFmtId="42" fontId="17" fillId="0" borderId="6" xfId="4" applyNumberFormat="1" applyFont="1" applyFill="1" applyBorder="1" applyAlignment="1" applyProtection="1">
      <alignment vertical="center"/>
    </xf>
    <xf numFmtId="42" fontId="17" fillId="0" borderId="15" xfId="4" applyNumberFormat="1" applyFont="1" applyFill="1" applyBorder="1" applyAlignment="1" applyProtection="1">
      <alignment vertical="center"/>
    </xf>
    <xf numFmtId="42" fontId="17" fillId="0" borderId="15" xfId="4" applyNumberFormat="1" applyFont="1" applyFill="1" applyBorder="1" applyAlignment="1" applyProtection="1">
      <alignment horizontal="center" vertical="center"/>
    </xf>
    <xf numFmtId="42" fontId="17" fillId="0" borderId="35" xfId="4" applyNumberFormat="1" applyFont="1" applyFill="1" applyBorder="1" applyAlignment="1" applyProtection="1">
      <alignment horizontal="center" vertical="center"/>
    </xf>
    <xf numFmtId="42" fontId="17" fillId="4" borderId="80" xfId="4" applyNumberFormat="1" applyFont="1" applyFill="1" applyBorder="1" applyProtection="1"/>
    <xf numFmtId="42" fontId="17" fillId="2" borderId="80" xfId="4" applyNumberFormat="1" applyFont="1" applyFill="1" applyBorder="1" applyAlignment="1" applyProtection="1">
      <alignment vertical="center"/>
      <protection locked="0"/>
    </xf>
    <xf numFmtId="42" fontId="17" fillId="2" borderId="81" xfId="4" applyNumberFormat="1" applyFont="1" applyFill="1" applyBorder="1" applyAlignment="1" applyProtection="1">
      <alignment vertical="center"/>
      <protection locked="0"/>
    </xf>
    <xf numFmtId="42" fontId="17" fillId="2" borderId="79" xfId="4" applyNumberFormat="1" applyFont="1" applyFill="1" applyBorder="1" applyProtection="1">
      <protection locked="0"/>
    </xf>
    <xf numFmtId="42" fontId="17" fillId="2" borderId="80" xfId="4" applyNumberFormat="1" applyFont="1" applyFill="1" applyBorder="1" applyProtection="1">
      <protection locked="0"/>
    </xf>
    <xf numFmtId="42" fontId="16" fillId="0" borderId="82" xfId="4" applyNumberFormat="1" applyFont="1" applyFill="1" applyBorder="1" applyProtection="1"/>
    <xf numFmtId="42" fontId="16" fillId="0" borderId="25" xfId="4" applyNumberFormat="1" applyFont="1" applyFill="1" applyBorder="1" applyProtection="1"/>
    <xf numFmtId="166" fontId="19" fillId="0" borderId="0" xfId="4" applyNumberFormat="1" applyFont="1" applyFill="1" applyBorder="1" applyProtection="1"/>
    <xf numFmtId="166" fontId="17" fillId="0" borderId="0" xfId="4" applyNumberFormat="1" applyFont="1" applyFill="1" applyBorder="1" applyProtection="1"/>
    <xf numFmtId="42" fontId="16" fillId="0" borderId="83" xfId="4" applyNumberFormat="1" applyFont="1" applyFill="1" applyBorder="1" applyProtection="1"/>
    <xf numFmtId="0" fontId="42" fillId="8" borderId="0" xfId="0" quotePrefix="1" applyFont="1" applyFill="1"/>
    <xf numFmtId="0" fontId="4" fillId="8" borderId="0" xfId="0" applyFont="1" applyFill="1" applyAlignment="1">
      <alignment horizontal="right"/>
    </xf>
    <xf numFmtId="0" fontId="8" fillId="0" borderId="0" xfId="1" applyFont="1"/>
    <xf numFmtId="0" fontId="16" fillId="0" borderId="0" xfId="1" applyFont="1"/>
    <xf numFmtId="0" fontId="34" fillId="0" borderId="0" xfId="1" applyFont="1"/>
    <xf numFmtId="42" fontId="8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0" fontId="13" fillId="0" borderId="6" xfId="1" applyFont="1" applyBorder="1" applyAlignment="1">
      <alignment horizontal="left" vertical="center"/>
    </xf>
    <xf numFmtId="0" fontId="41" fillId="0" borderId="0" xfId="1" applyFont="1"/>
    <xf numFmtId="42" fontId="41" fillId="0" borderId="0" xfId="1" applyNumberFormat="1" applyFont="1" applyAlignment="1">
      <alignment horizontal="center"/>
    </xf>
    <xf numFmtId="0" fontId="41" fillId="0" borderId="0" xfId="1" applyFont="1" applyAlignment="1">
      <alignment horizontal="center"/>
    </xf>
    <xf numFmtId="0" fontId="41" fillId="0" borderId="77" xfId="1" applyFont="1" applyBorder="1"/>
    <xf numFmtId="42" fontId="41" fillId="0" borderId="77" xfId="1" applyNumberFormat="1" applyFont="1" applyBorder="1" applyAlignment="1">
      <alignment horizontal="center"/>
    </xf>
    <xf numFmtId="0" fontId="41" fillId="0" borderId="77" xfId="1" applyFont="1" applyBorder="1" applyAlignment="1">
      <alignment horizontal="center"/>
    </xf>
    <xf numFmtId="0" fontId="27" fillId="0" borderId="0" xfId="0" applyFont="1" applyAlignment="1">
      <alignment horizontal="left" vertical="center"/>
    </xf>
    <xf numFmtId="0" fontId="8" fillId="4" borderId="0" xfId="1" applyFont="1" applyFill="1" applyAlignment="1">
      <alignment horizontal="center" wrapText="1"/>
    </xf>
    <xf numFmtId="0" fontId="34" fillId="0" borderId="6" xfId="1" applyFont="1" applyBorder="1" applyAlignment="1">
      <alignment horizontal="center"/>
    </xf>
    <xf numFmtId="42" fontId="34" fillId="0" borderId="6" xfId="5" applyNumberFormat="1" applyFont="1" applyFill="1" applyBorder="1" applyAlignment="1" applyProtection="1">
      <alignment horizontal="center" vertical="center"/>
    </xf>
    <xf numFmtId="0" fontId="11" fillId="0" borderId="0" xfId="1" applyFont="1" applyAlignment="1">
      <alignment horizontal="centerContinuous"/>
    </xf>
    <xf numFmtId="0" fontId="16" fillId="5" borderId="12" xfId="1" applyFont="1" applyFill="1" applyBorder="1"/>
    <xf numFmtId="0" fontId="16" fillId="5" borderId="13" xfId="1" applyFont="1" applyFill="1" applyBorder="1"/>
    <xf numFmtId="0" fontId="8" fillId="5" borderId="13" xfId="1" applyFont="1" applyFill="1" applyBorder="1"/>
    <xf numFmtId="0" fontId="8" fillId="5" borderId="14" xfId="1" applyFont="1" applyFill="1" applyBorder="1"/>
    <xf numFmtId="0" fontId="9" fillId="0" borderId="0" xfId="1" applyFont="1" applyAlignment="1">
      <alignment horizontal="left"/>
    </xf>
    <xf numFmtId="42" fontId="8" fillId="3" borderId="31" xfId="1" applyNumberFormat="1" applyFont="1" applyFill="1" applyBorder="1"/>
    <xf numFmtId="0" fontId="34" fillId="0" borderId="12" xfId="1" applyFont="1" applyBorder="1" applyAlignment="1">
      <alignment horizontal="center"/>
    </xf>
    <xf numFmtId="42" fontId="26" fillId="0" borderId="14" xfId="5" applyNumberFormat="1" applyFont="1" applyFill="1" applyBorder="1" applyAlignment="1" applyProtection="1">
      <alignment horizontal="left" vertical="center"/>
    </xf>
    <xf numFmtId="14" fontId="8" fillId="0" borderId="0" xfId="1" applyNumberFormat="1" applyFont="1"/>
    <xf numFmtId="42" fontId="8" fillId="3" borderId="6" xfId="1" applyNumberFormat="1" applyFont="1" applyFill="1" applyBorder="1"/>
    <xf numFmtId="44" fontId="8" fillId="0" borderId="9" xfId="1" applyNumberFormat="1" applyFont="1" applyBorder="1"/>
    <xf numFmtId="0" fontId="26" fillId="0" borderId="32" xfId="1" applyFont="1" applyBorder="1"/>
    <xf numFmtId="44" fontId="8" fillId="0" borderId="0" xfId="1" applyNumberFormat="1" applyFont="1"/>
    <xf numFmtId="0" fontId="26" fillId="0" borderId="27" xfId="1" applyFont="1" applyBorder="1"/>
    <xf numFmtId="0" fontId="18" fillId="0" borderId="0" xfId="1" quotePrefix="1" applyFont="1" applyAlignment="1">
      <alignment horizontal="left" indent="2"/>
    </xf>
    <xf numFmtId="37" fontId="13" fillId="0" borderId="12" xfId="1" applyNumberFormat="1" applyFont="1" applyBorder="1" applyAlignment="1">
      <alignment horizontal="center"/>
    </xf>
    <xf numFmtId="0" fontId="26" fillId="0" borderId="14" xfId="1" applyFont="1" applyBorder="1" applyAlignment="1">
      <alignment horizontal="left" wrapText="1"/>
    </xf>
    <xf numFmtId="37" fontId="8" fillId="0" borderId="0" xfId="1" applyNumberFormat="1" applyFont="1"/>
    <xf numFmtId="9" fontId="13" fillId="0" borderId="0" xfId="1" applyNumberFormat="1" applyFont="1" applyAlignment="1">
      <alignment horizontal="center"/>
    </xf>
    <xf numFmtId="0" fontId="8" fillId="0" borderId="27" xfId="1" applyFont="1" applyBorder="1" applyAlignment="1">
      <alignment horizontal="centerContinuous"/>
    </xf>
    <xf numFmtId="0" fontId="16" fillId="5" borderId="14" xfId="1" applyFont="1" applyFill="1" applyBorder="1"/>
    <xf numFmtId="0" fontId="7" fillId="0" borderId="0" xfId="1" applyFont="1"/>
    <xf numFmtId="9" fontId="13" fillId="0" borderId="31" xfId="1" applyNumberFormat="1" applyFont="1" applyBorder="1" applyAlignment="1">
      <alignment horizontal="left"/>
    </xf>
    <xf numFmtId="42" fontId="8" fillId="3" borderId="18" xfId="1" applyNumberFormat="1" applyFont="1" applyFill="1" applyBorder="1"/>
    <xf numFmtId="0" fontId="17" fillId="0" borderId="0" xfId="1" quotePrefix="1" applyFont="1" applyAlignment="1">
      <alignment horizontal="left"/>
    </xf>
    <xf numFmtId="9" fontId="13" fillId="0" borderId="0" xfId="1" applyNumberFormat="1" applyFont="1" applyAlignment="1">
      <alignment horizontal="left"/>
    </xf>
    <xf numFmtId="0" fontId="19" fillId="0" borderId="0" xfId="1" quotePrefix="1" applyFont="1" applyAlignment="1">
      <alignment horizontal="left" indent="2"/>
    </xf>
    <xf numFmtId="9" fontId="13" fillId="0" borderId="15" xfId="1" applyNumberFormat="1" applyFont="1" applyBorder="1" applyAlignment="1">
      <alignment horizontal="left"/>
    </xf>
    <xf numFmtId="0" fontId="8" fillId="0" borderId="14" xfId="1" applyFont="1" applyBorder="1" applyAlignment="1">
      <alignment horizontal="centerContinuous"/>
    </xf>
    <xf numFmtId="9" fontId="13" fillId="0" borderId="12" xfId="1" applyNumberFormat="1" applyFont="1" applyBorder="1" applyAlignment="1">
      <alignment horizontal="left"/>
    </xf>
    <xf numFmtId="42" fontId="10" fillId="4" borderId="6" xfId="4" applyNumberFormat="1" applyFont="1" applyFill="1" applyBorder="1" applyProtection="1"/>
    <xf numFmtId="0" fontId="18" fillId="0" borderId="0" xfId="1" applyFont="1" applyAlignment="1">
      <alignment wrapText="1"/>
    </xf>
    <xf numFmtId="0" fontId="8" fillId="0" borderId="27" xfId="1" applyFont="1" applyBorder="1"/>
    <xf numFmtId="0" fontId="18" fillId="0" borderId="0" xfId="1" quotePrefix="1" applyFont="1" applyAlignment="1">
      <alignment horizontal="left"/>
    </xf>
    <xf numFmtId="0" fontId="8" fillId="4" borderId="0" xfId="1" applyFont="1" applyFill="1"/>
    <xf numFmtId="0" fontId="29" fillId="0" borderId="32" xfId="6" applyFont="1" applyBorder="1" applyProtection="1"/>
    <xf numFmtId="170" fontId="6" fillId="0" borderId="0" xfId="3" applyNumberFormat="1" applyFont="1" applyBorder="1" applyAlignment="1" applyProtection="1">
      <alignment horizontal="center"/>
    </xf>
    <xf numFmtId="42" fontId="8" fillId="0" borderId="0" xfId="3" applyNumberFormat="1" applyFont="1" applyBorder="1" applyAlignment="1" applyProtection="1"/>
    <xf numFmtId="0" fontId="11" fillId="0" borderId="32" xfId="1" applyFont="1" applyBorder="1"/>
    <xf numFmtId="44" fontId="13" fillId="0" borderId="9" xfId="1" applyNumberFormat="1" applyFont="1" applyBorder="1" applyAlignment="1">
      <alignment horizontal="left" vertical="center"/>
    </xf>
    <xf numFmtId="170" fontId="26" fillId="0" borderId="32" xfId="3" applyNumberFormat="1" applyFont="1" applyBorder="1" applyAlignment="1" applyProtection="1">
      <alignment horizontal="left"/>
    </xf>
    <xf numFmtId="170" fontId="12" fillId="0" borderId="0" xfId="3" applyNumberFormat="1" applyFont="1" applyBorder="1" applyAlignment="1" applyProtection="1">
      <alignment horizontal="center"/>
    </xf>
    <xf numFmtId="42" fontId="10" fillId="4" borderId="6" xfId="1" applyNumberFormat="1" applyFont="1" applyFill="1" applyBorder="1"/>
    <xf numFmtId="10" fontId="8" fillId="0" borderId="27" xfId="3" applyNumberFormat="1" applyFont="1" applyBorder="1" applyAlignment="1" applyProtection="1"/>
    <xf numFmtId="0" fontId="8" fillId="0" borderId="0" xfId="1" applyFont="1" applyAlignment="1">
      <alignment horizontal="centerContinuous"/>
    </xf>
    <xf numFmtId="0" fontId="6" fillId="0" borderId="0" xfId="1" applyFont="1"/>
    <xf numFmtId="0" fontId="35" fillId="0" borderId="0" xfId="1" quotePrefix="1" applyFont="1"/>
    <xf numFmtId="10" fontId="8" fillId="0" borderId="0" xfId="3" applyNumberFormat="1" applyFont="1" applyBorder="1" applyProtection="1"/>
    <xf numFmtId="42" fontId="33" fillId="3" borderId="18" xfId="1" applyNumberFormat="1" applyFont="1" applyFill="1" applyBorder="1"/>
    <xf numFmtId="10" fontId="8" fillId="0" borderId="27" xfId="3" applyNumberFormat="1" applyFont="1" applyBorder="1" applyProtection="1"/>
    <xf numFmtId="10" fontId="26" fillId="0" borderId="32" xfId="3" applyNumberFormat="1" applyFont="1" applyBorder="1" applyProtection="1"/>
    <xf numFmtId="0" fontId="18" fillId="0" borderId="0" xfId="1" quotePrefix="1" applyFont="1"/>
    <xf numFmtId="0" fontId="26" fillId="0" borderId="14" xfId="1" applyFont="1" applyBorder="1" applyAlignment="1">
      <alignment horizontal="left"/>
    </xf>
    <xf numFmtId="0" fontId="26" fillId="0" borderId="32" xfId="1" applyFont="1" applyBorder="1" applyAlignment="1">
      <alignment horizontal="left"/>
    </xf>
    <xf numFmtId="0" fontId="18" fillId="5" borderId="12" xfId="1" applyFont="1" applyFill="1" applyBorder="1" applyAlignment="1">
      <alignment vertical="center"/>
    </xf>
    <xf numFmtId="0" fontId="18" fillId="5" borderId="14" xfId="1" applyFont="1" applyFill="1" applyBorder="1" applyAlignment="1">
      <alignment vertical="center"/>
    </xf>
    <xf numFmtId="0" fontId="29" fillId="0" borderId="14" xfId="6" applyFont="1" applyBorder="1" applyProtection="1"/>
    <xf numFmtId="168" fontId="8" fillId="0" borderId="0" xfId="1" applyNumberFormat="1" applyFont="1"/>
    <xf numFmtId="42" fontId="15" fillId="0" borderId="0" xfId="5" applyNumberFormat="1" applyFont="1" applyBorder="1" applyAlignment="1" applyProtection="1"/>
    <xf numFmtId="0" fontId="18" fillId="0" borderId="0" xfId="1" applyFont="1" applyAlignment="1">
      <alignment horizontal="left"/>
    </xf>
    <xf numFmtId="170" fontId="26" fillId="0" borderId="27" xfId="3" applyNumberFormat="1" applyFont="1" applyBorder="1" applyAlignment="1" applyProtection="1">
      <alignment horizontal="left"/>
    </xf>
    <xf numFmtId="0" fontId="19" fillId="5" borderId="6" xfId="1" quotePrefix="1" applyFont="1" applyFill="1" applyBorder="1"/>
    <xf numFmtId="0" fontId="19" fillId="5" borderId="6" xfId="1" applyFont="1" applyFill="1" applyBorder="1"/>
    <xf numFmtId="0" fontId="18" fillId="5" borderId="6" xfId="1" quotePrefix="1" applyFont="1" applyFill="1" applyBorder="1"/>
    <xf numFmtId="169" fontId="13" fillId="0" borderId="14" xfId="2" applyNumberFormat="1" applyFont="1" applyBorder="1" applyAlignment="1" applyProtection="1">
      <alignment vertical="center"/>
    </xf>
    <xf numFmtId="0" fontId="18" fillId="0" borderId="0" xfId="1" applyFont="1"/>
    <xf numFmtId="169" fontId="13" fillId="0" borderId="0" xfId="2" applyNumberFormat="1" applyFont="1" applyBorder="1" applyProtection="1"/>
    <xf numFmtId="0" fontId="11" fillId="0" borderId="0" xfId="1" applyFont="1"/>
    <xf numFmtId="42" fontId="8" fillId="7" borderId="6" xfId="2" applyNumberFormat="1" applyFont="1" applyFill="1" applyBorder="1" applyProtection="1">
      <protection locked="0"/>
    </xf>
    <xf numFmtId="0" fontId="1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34" fillId="4" borderId="37" xfId="1" applyFont="1" applyFill="1" applyBorder="1" applyAlignment="1">
      <alignment horizontal="center" vertical="center"/>
    </xf>
    <xf numFmtId="0" fontId="10" fillId="0" borderId="0" xfId="1" applyFont="1"/>
    <xf numFmtId="0" fontId="34" fillId="0" borderId="9" xfId="1" applyFont="1" applyBorder="1" applyAlignment="1">
      <alignment horizontal="center" vertical="center"/>
    </xf>
    <xf numFmtId="0" fontId="34" fillId="4" borderId="0" xfId="1" applyFont="1" applyFill="1" applyAlignment="1">
      <alignment horizontal="center" vertical="center"/>
    </xf>
    <xf numFmtId="44" fontId="10" fillId="0" borderId="9" xfId="1" applyNumberFormat="1" applyFont="1" applyBorder="1" applyAlignment="1">
      <alignment horizontal="center" vertical="center"/>
    </xf>
    <xf numFmtId="0" fontId="8" fillId="5" borderId="9" xfId="1" applyFont="1" applyFill="1" applyBorder="1"/>
    <xf numFmtId="0" fontId="11" fillId="5" borderId="37" xfId="1" applyFont="1" applyFill="1" applyBorder="1" applyAlignment="1">
      <alignment horizontal="centerContinuous"/>
    </xf>
    <xf numFmtId="0" fontId="11" fillId="5" borderId="0" xfId="1" applyFont="1" applyFill="1" applyAlignment="1">
      <alignment horizontal="centerContinuous"/>
    </xf>
    <xf numFmtId="0" fontId="8" fillId="5" borderId="0" xfId="1" applyFont="1" applyFill="1"/>
    <xf numFmtId="0" fontId="11" fillId="5" borderId="12" xfId="1" applyFont="1" applyFill="1" applyBorder="1" applyAlignment="1">
      <alignment horizontal="centerContinuous"/>
    </xf>
    <xf numFmtId="0" fontId="11" fillId="5" borderId="14" xfId="1" applyFont="1" applyFill="1" applyBorder="1" applyAlignment="1">
      <alignment horizontal="center" vertical="center"/>
    </xf>
    <xf numFmtId="42" fontId="8" fillId="0" borderId="18" xfId="4" applyNumberFormat="1" applyFont="1" applyFill="1" applyBorder="1" applyProtection="1"/>
    <xf numFmtId="42" fontId="8" fillId="4" borderId="0" xfId="4" applyNumberFormat="1" applyFont="1" applyFill="1" applyBorder="1" applyProtection="1"/>
    <xf numFmtId="44" fontId="8" fillId="0" borderId="6" xfId="1" applyNumberFormat="1" applyFont="1" applyBorder="1"/>
    <xf numFmtId="44" fontId="13" fillId="0" borderId="6" xfId="1" applyNumberFormat="1" applyFont="1" applyBorder="1" applyAlignment="1">
      <alignment horizontal="center" vertical="center"/>
    </xf>
    <xf numFmtId="42" fontId="8" fillId="4" borderId="0" xfId="1" applyNumberFormat="1" applyFont="1" applyFill="1"/>
    <xf numFmtId="42" fontId="10" fillId="4" borderId="0" xfId="2" applyNumberFormat="1" applyFont="1" applyFill="1" applyBorder="1" applyProtection="1"/>
    <xf numFmtId="44" fontId="8" fillId="0" borderId="38" xfId="1" applyNumberFormat="1" applyFont="1" applyBorder="1"/>
    <xf numFmtId="44" fontId="8" fillId="4" borderId="6" xfId="1" applyNumberFormat="1" applyFont="1" applyFill="1" applyBorder="1"/>
    <xf numFmtId="42" fontId="8" fillId="0" borderId="0" xfId="4" applyNumberFormat="1" applyFont="1" applyFill="1" applyBorder="1" applyProtection="1"/>
    <xf numFmtId="37" fontId="8" fillId="4" borderId="0" xfId="1" applyNumberFormat="1" applyFont="1" applyFill="1"/>
    <xf numFmtId="44" fontId="8" fillId="0" borderId="13" xfId="1" applyNumberFormat="1" applyFont="1" applyBorder="1" applyAlignment="1">
      <alignment horizontal="center" vertical="center"/>
    </xf>
    <xf numFmtId="0" fontId="8" fillId="4" borderId="21" xfId="1" applyFont="1" applyFill="1" applyBorder="1"/>
    <xf numFmtId="0" fontId="8" fillId="5" borderId="12" xfId="1" applyFont="1" applyFill="1" applyBorder="1"/>
    <xf numFmtId="44" fontId="8" fillId="5" borderId="14" xfId="1" applyNumberFormat="1" applyFont="1" applyFill="1" applyBorder="1" applyAlignment="1">
      <alignment horizontal="center" vertical="center"/>
    </xf>
    <xf numFmtId="0" fontId="7" fillId="0" borderId="17" xfId="1" applyFont="1" applyBorder="1"/>
    <xf numFmtId="42" fontId="8" fillId="4" borderId="21" xfId="4" applyNumberFormat="1" applyFont="1" applyFill="1" applyBorder="1" applyProtection="1"/>
    <xf numFmtId="0" fontId="7" fillId="0" borderId="27" xfId="1" applyFont="1" applyBorder="1"/>
    <xf numFmtId="0" fontId="17" fillId="0" borderId="6" xfId="1" applyFont="1" applyBorder="1" applyAlignment="1">
      <alignment horizontal="left"/>
    </xf>
    <xf numFmtId="42" fontId="10" fillId="4" borderId="21" xfId="4" applyNumberFormat="1" applyFont="1" applyFill="1" applyBorder="1" applyProtection="1"/>
    <xf numFmtId="44" fontId="10" fillId="0" borderId="14" xfId="1" applyNumberFormat="1" applyFont="1" applyBorder="1"/>
    <xf numFmtId="44" fontId="10" fillId="0" borderId="6" xfId="1" applyNumberFormat="1" applyFont="1" applyBorder="1"/>
    <xf numFmtId="44" fontId="10" fillId="4" borderId="6" xfId="1" applyNumberFormat="1" applyFont="1" applyFill="1" applyBorder="1"/>
    <xf numFmtId="44" fontId="11" fillId="0" borderId="6" xfId="1" applyNumberFormat="1" applyFont="1" applyBorder="1" applyAlignment="1">
      <alignment horizontal="center" vertical="center"/>
    </xf>
    <xf numFmtId="42" fontId="8" fillId="0" borderId="6" xfId="4" applyNumberFormat="1" applyFont="1" applyFill="1" applyBorder="1" applyProtection="1"/>
    <xf numFmtId="44" fontId="8" fillId="0" borderId="14" xfId="1" applyNumberFormat="1" applyFont="1" applyBorder="1"/>
    <xf numFmtId="44" fontId="8" fillId="4" borderId="14" xfId="1" applyNumberFormat="1" applyFont="1" applyFill="1" applyBorder="1"/>
    <xf numFmtId="44" fontId="10" fillId="4" borderId="14" xfId="1" applyNumberFormat="1" applyFont="1" applyFill="1" applyBorder="1"/>
    <xf numFmtId="0" fontId="17" fillId="0" borderId="17" xfId="1" applyFont="1" applyBorder="1" applyAlignment="1">
      <alignment horizontal="left"/>
    </xf>
    <xf numFmtId="42" fontId="8" fillId="4" borderId="21" xfId="1" applyNumberFormat="1" applyFont="1" applyFill="1" applyBorder="1"/>
    <xf numFmtId="42" fontId="10" fillId="4" borderId="21" xfId="1" applyNumberFormat="1" applyFont="1" applyFill="1" applyBorder="1"/>
    <xf numFmtId="42" fontId="8" fillId="0" borderId="13" xfId="4" applyNumberFormat="1" applyFont="1" applyFill="1" applyBorder="1" applyProtection="1"/>
    <xf numFmtId="0" fontId="8" fillId="5" borderId="16" xfId="1" applyFont="1" applyFill="1" applyBorder="1"/>
    <xf numFmtId="0" fontId="11" fillId="5" borderId="16" xfId="1" applyFont="1" applyFill="1" applyBorder="1" applyAlignment="1">
      <alignment horizontal="centerContinuous"/>
    </xf>
    <xf numFmtId="0" fontId="8" fillId="5" borderId="15" xfId="1" applyFont="1" applyFill="1" applyBorder="1"/>
    <xf numFmtId="42" fontId="33" fillId="4" borderId="21" xfId="4" applyNumberFormat="1" applyFont="1" applyFill="1" applyBorder="1" applyProtection="1"/>
    <xf numFmtId="42" fontId="8" fillId="4" borderId="0" xfId="2" applyNumberFormat="1" applyFont="1" applyFill="1" applyBorder="1" applyProtection="1"/>
    <xf numFmtId="44" fontId="13" fillId="0" borderId="13" xfId="1" applyNumberFormat="1" applyFont="1" applyBorder="1" applyAlignment="1">
      <alignment horizontal="center" vertical="center"/>
    </xf>
    <xf numFmtId="0" fontId="8" fillId="5" borderId="16" xfId="1" applyFont="1" applyFill="1" applyBorder="1" applyAlignment="1">
      <alignment horizontal="centerContinuous"/>
    </xf>
    <xf numFmtId="44" fontId="13" fillId="5" borderId="14" xfId="1" applyNumberFormat="1" applyFont="1" applyFill="1" applyBorder="1" applyAlignment="1">
      <alignment horizontal="center" vertical="center"/>
    </xf>
    <xf numFmtId="0" fontId="10" fillId="4" borderId="0" xfId="4" applyNumberFormat="1" applyFont="1" applyFill="1" applyBorder="1" applyProtection="1"/>
    <xf numFmtId="0" fontId="10" fillId="4" borderId="21" xfId="4" applyNumberFormat="1" applyFont="1" applyFill="1" applyBorder="1" applyProtection="1"/>
    <xf numFmtId="0" fontId="8" fillId="6" borderId="13" xfId="1" applyFont="1" applyFill="1" applyBorder="1"/>
    <xf numFmtId="44" fontId="8" fillId="0" borderId="32" xfId="4" applyNumberFormat="1" applyFont="1" applyFill="1" applyBorder="1" applyProtection="1"/>
    <xf numFmtId="44" fontId="10" fillId="4" borderId="32" xfId="4" applyNumberFormat="1" applyFont="1" applyFill="1" applyBorder="1" applyProtection="1"/>
    <xf numFmtId="170" fontId="6" fillId="5" borderId="9" xfId="3" applyNumberFormat="1" applyFont="1" applyFill="1" applyBorder="1" applyAlignment="1" applyProtection="1">
      <alignment horizontal="center"/>
    </xf>
    <xf numFmtId="44" fontId="8" fillId="0" borderId="32" xfId="1" applyNumberFormat="1" applyFont="1" applyBorder="1"/>
    <xf numFmtId="44" fontId="10" fillId="4" borderId="32" xfId="1" applyNumberFormat="1" applyFont="1" applyFill="1" applyBorder="1"/>
    <xf numFmtId="0" fontId="18" fillId="0" borderId="9" xfId="1" applyFont="1" applyBorder="1" applyAlignment="1">
      <alignment horizontal="left"/>
    </xf>
    <xf numFmtId="42" fontId="8" fillId="0" borderId="9" xfId="4" applyNumberFormat="1" applyFont="1" applyFill="1" applyBorder="1" applyProtection="1"/>
    <xf numFmtId="42" fontId="10" fillId="4" borderId="0" xfId="4" applyNumberFormat="1" applyFont="1" applyFill="1" applyBorder="1" applyProtection="1"/>
    <xf numFmtId="170" fontId="6" fillId="0" borderId="0" xfId="3" applyNumberFormat="1" applyFont="1" applyAlignment="1" applyProtection="1">
      <alignment horizontal="center"/>
    </xf>
    <xf numFmtId="44" fontId="13" fillId="0" borderId="16" xfId="1" applyNumberFormat="1" applyFont="1" applyBorder="1" applyAlignment="1">
      <alignment horizontal="center" vertical="center"/>
    </xf>
    <xf numFmtId="0" fontId="16" fillId="5" borderId="6" xfId="1" applyFont="1" applyFill="1" applyBorder="1"/>
    <xf numFmtId="42" fontId="15" fillId="0" borderId="0" xfId="5" applyNumberFormat="1" applyFont="1" applyBorder="1" applyProtection="1"/>
    <xf numFmtId="44" fontId="13" fillId="0" borderId="0" xfId="1" applyNumberFormat="1" applyFont="1" applyAlignment="1">
      <alignment horizontal="center" vertical="center"/>
    </xf>
    <xf numFmtId="0" fontId="19" fillId="5" borderId="6" xfId="1" applyFont="1" applyFill="1" applyBorder="1" applyAlignment="1">
      <alignment horizontal="left"/>
    </xf>
    <xf numFmtId="0" fontId="18" fillId="5" borderId="6" xfId="1" applyFont="1" applyFill="1" applyBorder="1" applyAlignment="1">
      <alignment horizontal="left" vertical="center"/>
    </xf>
    <xf numFmtId="0" fontId="8" fillId="0" borderId="6" xfId="1" applyFont="1" applyBorder="1"/>
    <xf numFmtId="0" fontId="8" fillId="0" borderId="0" xfId="4" applyNumberFormat="1" applyFont="1" applyFill="1" applyBorder="1" applyProtection="1"/>
    <xf numFmtId="0" fontId="8" fillId="0" borderId="9" xfId="1" applyFont="1" applyBorder="1"/>
    <xf numFmtId="44" fontId="13" fillId="0" borderId="9" xfId="1" applyNumberFormat="1" applyFont="1" applyBorder="1" applyAlignment="1">
      <alignment horizontal="center" vertical="center"/>
    </xf>
    <xf numFmtId="0" fontId="16" fillId="5" borderId="40" xfId="1" applyFont="1" applyFill="1" applyBorder="1" applyAlignment="1">
      <alignment horizontal="left" vertical="center" indent="1"/>
    </xf>
    <xf numFmtId="170" fontId="6" fillId="5" borderId="13" xfId="3" applyNumberFormat="1" applyFont="1" applyFill="1" applyBorder="1" applyAlignment="1" applyProtection="1">
      <alignment horizontal="center"/>
    </xf>
    <xf numFmtId="44" fontId="8" fillId="0" borderId="39" xfId="1" applyNumberFormat="1" applyFont="1" applyBorder="1" applyAlignment="1">
      <alignment horizontal="center" vertical="center"/>
    </xf>
    <xf numFmtId="0" fontId="16" fillId="5" borderId="12" xfId="1" applyFont="1" applyFill="1" applyBorder="1" applyAlignment="1">
      <alignment horizontal="left" vertical="center" indent="1"/>
    </xf>
    <xf numFmtId="0" fontId="11" fillId="5" borderId="13" xfId="1" applyFont="1" applyFill="1" applyBorder="1"/>
    <xf numFmtId="10" fontId="8" fillId="5" borderId="13" xfId="3" applyNumberFormat="1" applyFont="1" applyFill="1" applyBorder="1" applyProtection="1"/>
    <xf numFmtId="0" fontId="6" fillId="5" borderId="13" xfId="1" applyFont="1" applyFill="1" applyBorder="1"/>
    <xf numFmtId="44" fontId="8" fillId="0" borderId="6" xfId="1" applyNumberFormat="1" applyFont="1" applyBorder="1" applyAlignment="1">
      <alignment vertical="center"/>
    </xf>
    <xf numFmtId="0" fontId="19" fillId="5" borderId="12" xfId="1" applyFont="1" applyFill="1" applyBorder="1" applyAlignment="1">
      <alignment horizontal="left" vertical="center" indent="1"/>
    </xf>
    <xf numFmtId="44" fontId="8" fillId="2" borderId="32" xfId="4" applyNumberFormat="1" applyFont="1" applyFill="1" applyBorder="1" applyProtection="1">
      <protection locked="0"/>
    </xf>
    <xf numFmtId="44" fontId="8" fillId="2" borderId="18" xfId="4" applyNumberFormat="1" applyFont="1" applyFill="1" applyBorder="1" applyProtection="1">
      <protection locked="0"/>
    </xf>
    <xf numFmtId="0" fontId="2" fillId="0" borderId="0" xfId="1" applyFont="1"/>
    <xf numFmtId="0" fontId="22" fillId="0" borderId="0" xfId="1" applyFont="1"/>
    <xf numFmtId="0" fontId="2" fillId="0" borderId="0" xfId="1" applyFont="1" applyAlignment="1">
      <alignment horizontal="center" vertical="center"/>
    </xf>
    <xf numFmtId="0" fontId="1" fillId="0" borderId="0" xfId="1"/>
    <xf numFmtId="0" fontId="43" fillId="8" borderId="0" xfId="0" applyFont="1" applyFill="1" applyAlignment="1">
      <alignment horizontal="left"/>
    </xf>
    <xf numFmtId="0" fontId="17" fillId="0" borderId="6" xfId="0" applyFont="1" applyBorder="1"/>
    <xf numFmtId="0" fontId="17" fillId="4" borderId="6" xfId="0" applyFont="1" applyFill="1" applyBorder="1"/>
    <xf numFmtId="0" fontId="16" fillId="4" borderId="29" xfId="0" applyFont="1" applyFill="1" applyBorder="1"/>
    <xf numFmtId="42" fontId="7" fillId="0" borderId="29" xfId="0" applyNumberFormat="1" applyFont="1" applyBorder="1"/>
    <xf numFmtId="5" fontId="7" fillId="0" borderId="0" xfId="0" applyNumberFormat="1" applyFont="1"/>
    <xf numFmtId="5" fontId="7" fillId="4" borderId="0" xfId="0" applyNumberFormat="1" applyFont="1" applyFill="1"/>
    <xf numFmtId="0" fontId="16" fillId="0" borderId="0" xfId="1" applyFont="1" applyAlignment="1">
      <alignment horizontal="center"/>
    </xf>
    <xf numFmtId="0" fontId="16" fillId="0" borderId="0" xfId="1" applyFont="1" applyAlignment="1">
      <alignment horizontal="center" wrapText="1"/>
    </xf>
    <xf numFmtId="6" fontId="17" fillId="4" borderId="17" xfId="1" applyNumberFormat="1" applyFont="1" applyFill="1" applyBorder="1" applyAlignment="1">
      <alignment horizontal="center"/>
    </xf>
    <xf numFmtId="6" fontId="17" fillId="4" borderId="29" xfId="1" applyNumberFormat="1" applyFont="1" applyFill="1" applyBorder="1" applyAlignment="1">
      <alignment horizontal="center"/>
    </xf>
    <xf numFmtId="6" fontId="16" fillId="0" borderId="18" xfId="1" applyNumberFormat="1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16" fillId="0" borderId="16" xfId="1" applyFont="1" applyBorder="1" applyAlignment="1">
      <alignment horizontal="left" vertical="center"/>
    </xf>
    <xf numFmtId="0" fontId="17" fillId="0" borderId="16" xfId="1" applyFont="1" applyBorder="1" applyAlignment="1">
      <alignment horizontal="center" vertical="center" indent="1"/>
    </xf>
    <xf numFmtId="0" fontId="16" fillId="0" borderId="16" xfId="1" applyFont="1" applyBorder="1" applyAlignment="1">
      <alignment horizontal="center" vertical="center" wrapText="1"/>
    </xf>
    <xf numFmtId="0" fontId="17" fillId="0" borderId="16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 indent="1"/>
    </xf>
    <xf numFmtId="0" fontId="24" fillId="0" borderId="5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49" fontId="0" fillId="0" borderId="0" xfId="0" applyNumberFormat="1"/>
    <xf numFmtId="0" fontId="17" fillId="0" borderId="57" xfId="0" applyFont="1" applyBorder="1"/>
    <xf numFmtId="0" fontId="17" fillId="0" borderId="58" xfId="0" applyFont="1" applyBorder="1"/>
    <xf numFmtId="42" fontId="7" fillId="0" borderId="58" xfId="0" applyNumberFormat="1" applyFont="1" applyBorder="1"/>
    <xf numFmtId="42" fontId="7" fillId="0" borderId="72" xfId="0" applyNumberFormat="1" applyFont="1" applyBorder="1"/>
    <xf numFmtId="42" fontId="7" fillId="0" borderId="0" xfId="0" applyNumberFormat="1" applyFont="1"/>
    <xf numFmtId="42" fontId="24" fillId="0" borderId="67" xfId="0" applyNumberFormat="1" applyFont="1" applyBorder="1"/>
    <xf numFmtId="42" fontId="24" fillId="0" borderId="59" xfId="0" applyNumberFormat="1" applyFont="1" applyBorder="1"/>
    <xf numFmtId="0" fontId="17" fillId="0" borderId="60" xfId="0" applyFont="1" applyBorder="1"/>
    <xf numFmtId="0" fontId="17" fillId="0" borderId="61" xfId="0" applyFont="1" applyBorder="1"/>
    <xf numFmtId="1" fontId="7" fillId="4" borderId="61" xfId="0" applyNumberFormat="1" applyFont="1" applyFill="1" applyBorder="1" applyAlignment="1">
      <alignment horizontal="center"/>
    </xf>
    <xf numFmtId="42" fontId="7" fillId="0" borderId="61" xfId="0" applyNumberFormat="1" applyFont="1" applyBorder="1"/>
    <xf numFmtId="42" fontId="7" fillId="0" borderId="62" xfId="0" applyNumberFormat="1" applyFont="1" applyBorder="1"/>
    <xf numFmtId="42" fontId="24" fillId="0" borderId="60" xfId="0" applyNumberFormat="1" applyFont="1" applyBorder="1"/>
    <xf numFmtId="42" fontId="24" fillId="0" borderId="62" xfId="0" applyNumberFormat="1" applyFont="1" applyBorder="1"/>
    <xf numFmtId="0" fontId="17" fillId="0" borderId="65" xfId="0" applyFont="1" applyBorder="1"/>
    <xf numFmtId="0" fontId="17" fillId="0" borderId="18" xfId="0" applyFont="1" applyBorder="1"/>
    <xf numFmtId="42" fontId="7" fillId="0" borderId="18" xfId="0" applyNumberFormat="1" applyFont="1" applyBorder="1"/>
    <xf numFmtId="42" fontId="7" fillId="0" borderId="73" xfId="0" applyNumberFormat="1" applyFont="1" applyBorder="1"/>
    <xf numFmtId="42" fontId="24" fillId="0" borderId="68" xfId="0" applyNumberFormat="1" applyFont="1" applyBorder="1"/>
    <xf numFmtId="42" fontId="24" fillId="0" borderId="66" xfId="0" applyNumberFormat="1" applyFont="1" applyBorder="1"/>
    <xf numFmtId="0" fontId="17" fillId="0" borderId="65" xfId="1" applyFont="1" applyBorder="1"/>
    <xf numFmtId="0" fontId="17" fillId="0" borderId="63" xfId="1" applyFont="1" applyBorder="1"/>
    <xf numFmtId="0" fontId="17" fillId="0" borderId="29" xfId="0" applyFont="1" applyBorder="1"/>
    <xf numFmtId="1" fontId="7" fillId="4" borderId="29" xfId="0" applyNumberFormat="1" applyFont="1" applyFill="1" applyBorder="1" applyAlignment="1">
      <alignment horizontal="center"/>
    </xf>
    <xf numFmtId="42" fontId="7" fillId="0" borderId="64" xfId="0" applyNumberFormat="1" applyFont="1" applyBorder="1"/>
    <xf numFmtId="42" fontId="24" fillId="0" borderId="63" xfId="0" applyNumberFormat="1" applyFont="1" applyBorder="1"/>
    <xf numFmtId="42" fontId="24" fillId="0" borderId="64" xfId="0" applyNumberFormat="1" applyFont="1" applyBorder="1"/>
    <xf numFmtId="49" fontId="7" fillId="0" borderId="74" xfId="0" applyNumberFormat="1" applyFont="1" applyBorder="1"/>
    <xf numFmtId="0" fontId="39" fillId="0" borderId="0" xfId="0" applyFont="1"/>
    <xf numFmtId="0" fontId="40" fillId="0" borderId="0" xfId="0" applyFont="1"/>
    <xf numFmtId="0" fontId="38" fillId="0" borderId="0" xfId="0" applyFont="1"/>
    <xf numFmtId="42" fontId="7" fillId="0" borderId="0" xfId="0" applyNumberFormat="1" applyFont="1" applyAlignment="1">
      <alignment horizontal="center" vertical="center"/>
    </xf>
    <xf numFmtId="0" fontId="7" fillId="0" borderId="75" xfId="0" applyFont="1" applyBorder="1"/>
    <xf numFmtId="42" fontId="24" fillId="0" borderId="0" xfId="0" applyNumberFormat="1" applyFont="1"/>
    <xf numFmtId="0" fontId="17" fillId="0" borderId="57" xfId="1" applyFont="1" applyBorder="1"/>
    <xf numFmtId="0" fontId="7" fillId="0" borderId="76" xfId="0" applyFont="1" applyBorder="1"/>
    <xf numFmtId="42" fontId="7" fillId="0" borderId="13" xfId="0" applyNumberFormat="1" applyFont="1" applyBorder="1"/>
    <xf numFmtId="0" fontId="7" fillId="0" borderId="16" xfId="0" applyFont="1" applyBorder="1"/>
    <xf numFmtId="42" fontId="24" fillId="0" borderId="16" xfId="0" applyNumberFormat="1" applyFont="1" applyBorder="1"/>
    <xf numFmtId="42" fontId="7" fillId="0" borderId="16" xfId="0" applyNumberFormat="1" applyFont="1" applyBorder="1"/>
    <xf numFmtId="0" fontId="21" fillId="0" borderId="0" xfId="0" applyFont="1"/>
    <xf numFmtId="0" fontId="4" fillId="0" borderId="0" xfId="0" applyFont="1"/>
    <xf numFmtId="0" fontId="30" fillId="0" borderId="0" xfId="0" applyFont="1"/>
    <xf numFmtId="42" fontId="0" fillId="0" borderId="0" xfId="0" applyNumberFormat="1" applyAlignment="1">
      <alignment horizontal="center" vertical="center"/>
    </xf>
    <xf numFmtId="0" fontId="43" fillId="8" borderId="0" xfId="0" applyFont="1" applyFill="1"/>
    <xf numFmtId="0" fontId="5" fillId="8" borderId="0" xfId="0" applyFont="1" applyFill="1" applyAlignment="1">
      <alignment horizontal="left"/>
    </xf>
    <xf numFmtId="0" fontId="20" fillId="8" borderId="0" xfId="1" applyFont="1" applyFill="1"/>
    <xf numFmtId="0" fontId="5" fillId="0" borderId="0" xfId="0" applyFont="1"/>
    <xf numFmtId="0" fontId="5" fillId="0" borderId="0" xfId="0" applyFont="1" applyAlignment="1">
      <alignment horizontal="left"/>
    </xf>
    <xf numFmtId="0" fontId="20" fillId="0" borderId="0" xfId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0" fontId="28" fillId="0" borderId="6" xfId="6" applyBorder="1" applyAlignment="1" applyProtection="1">
      <alignment horizontal="left" vertical="center"/>
    </xf>
    <xf numFmtId="0" fontId="0" fillId="0" borderId="6" xfId="0" applyBorder="1" applyAlignment="1">
      <alignment horizontal="left" vertical="center"/>
    </xf>
    <xf numFmtId="0" fontId="28" fillId="0" borderId="0" xfId="6" applyFill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3" fontId="0" fillId="0" borderId="6" xfId="0" applyNumberFormat="1" applyBorder="1" applyAlignment="1">
      <alignment horizontal="right"/>
    </xf>
    <xf numFmtId="0" fontId="0" fillId="0" borderId="0" xfId="0" applyAlignment="1">
      <alignment horizontal="right"/>
    </xf>
    <xf numFmtId="9" fontId="0" fillId="0" borderId="6" xfId="0" applyNumberFormat="1" applyBorder="1"/>
    <xf numFmtId="0" fontId="0" fillId="0" borderId="29" xfId="0" applyBorder="1" applyAlignment="1">
      <alignment horizontal="left" vertical="center"/>
    </xf>
    <xf numFmtId="14" fontId="0" fillId="0" borderId="12" xfId="0" applyNumberFormat="1" applyBorder="1" applyAlignment="1">
      <alignment horizontal="left" vertical="center"/>
    </xf>
    <xf numFmtId="14" fontId="0" fillId="0" borderId="14" xfId="0" applyNumberFormat="1" applyBorder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0" fillId="0" borderId="6" xfId="0" applyBorder="1"/>
    <xf numFmtId="2" fontId="0" fillId="0" borderId="6" xfId="0" applyNumberFormat="1" applyBorder="1" applyAlignment="1">
      <alignment horizontal="center"/>
    </xf>
    <xf numFmtId="42" fontId="0" fillId="0" borderId="6" xfId="0" applyNumberFormat="1" applyBorder="1" applyAlignment="1">
      <alignment horizontal="center"/>
    </xf>
    <xf numFmtId="42" fontId="0" fillId="0" borderId="12" xfId="0" applyNumberFormat="1" applyBorder="1" applyAlignment="1">
      <alignment horizontal="center"/>
    </xf>
    <xf numFmtId="42" fontId="0" fillId="0" borderId="0" xfId="0" applyNumberFormat="1" applyAlignment="1">
      <alignment horizontal="center"/>
    </xf>
    <xf numFmtId="0" fontId="4" fillId="0" borderId="12" xfId="0" applyFont="1" applyBorder="1" applyAlignment="1">
      <alignment horizontal="left"/>
    </xf>
    <xf numFmtId="0" fontId="0" fillId="0" borderId="14" xfId="0" applyBorder="1" applyAlignment="1">
      <alignment horizontal="left" vertical="center"/>
    </xf>
    <xf numFmtId="171" fontId="30" fillId="0" borderId="13" xfId="0" applyNumberFormat="1" applyFont="1" applyBorder="1" applyAlignment="1">
      <alignment horizontal="center"/>
    </xf>
    <xf numFmtId="171" fontId="30" fillId="0" borderId="14" xfId="0" applyNumberFormat="1" applyFont="1" applyBorder="1" applyAlignment="1">
      <alignment horizontal="center"/>
    </xf>
    <xf numFmtId="171" fontId="0" fillId="0" borderId="0" xfId="0" applyNumberFormat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171" fontId="4" fillId="0" borderId="0" xfId="0" applyNumberFormat="1" applyFont="1" applyAlignment="1">
      <alignment horizontal="center" vertical="center"/>
    </xf>
    <xf numFmtId="1" fontId="39" fillId="2" borderId="58" xfId="0" applyNumberFormat="1" applyFont="1" applyFill="1" applyBorder="1" applyAlignment="1" applyProtection="1">
      <alignment horizontal="center"/>
      <protection locked="0"/>
    </xf>
    <xf numFmtId="1" fontId="39" fillId="2" borderId="61" xfId="0" applyNumberFormat="1" applyFont="1" applyFill="1" applyBorder="1" applyAlignment="1" applyProtection="1">
      <alignment horizontal="center"/>
      <protection locked="0"/>
    </xf>
    <xf numFmtId="1" fontId="39" fillId="2" borderId="18" xfId="0" applyNumberFormat="1" applyFont="1" applyFill="1" applyBorder="1" applyAlignment="1" applyProtection="1">
      <alignment horizontal="center"/>
      <protection locked="0"/>
    </xf>
    <xf numFmtId="1" fontId="39" fillId="2" borderId="29" xfId="0" applyNumberFormat="1" applyFont="1" applyFill="1" applyBorder="1" applyAlignment="1" applyProtection="1">
      <alignment horizontal="center"/>
      <protection locked="0"/>
    </xf>
    <xf numFmtId="1" fontId="7" fillId="2" borderId="58" xfId="0" applyNumberFormat="1" applyFont="1" applyFill="1" applyBorder="1" applyAlignment="1" applyProtection="1">
      <alignment horizontal="center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42" fontId="7" fillId="2" borderId="58" xfId="0" applyNumberFormat="1" applyFont="1" applyFill="1" applyBorder="1" applyAlignment="1" applyProtection="1">
      <alignment horizontal="center" vertical="center"/>
      <protection locked="0"/>
    </xf>
    <xf numFmtId="1" fontId="7" fillId="2" borderId="61" xfId="0" applyNumberFormat="1" applyFont="1" applyFill="1" applyBorder="1" applyAlignment="1" applyProtection="1">
      <alignment horizontal="center"/>
      <protection locked="0"/>
    </xf>
    <xf numFmtId="42" fontId="7" fillId="2" borderId="61" xfId="0" applyNumberFormat="1" applyFont="1" applyFill="1" applyBorder="1" applyAlignment="1" applyProtection="1">
      <alignment horizontal="center" vertical="center"/>
      <protection locked="0"/>
    </xf>
    <xf numFmtId="4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29" xfId="0" applyNumberFormat="1" applyFont="1" applyFill="1" applyBorder="1" applyAlignment="1" applyProtection="1">
      <alignment horizontal="center"/>
      <protection locked="0"/>
    </xf>
    <xf numFmtId="42" fontId="7" fillId="2" borderId="29" xfId="0" applyNumberFormat="1" applyFont="1" applyFill="1" applyBorder="1" applyAlignment="1" applyProtection="1">
      <alignment horizontal="center" vertical="center"/>
      <protection locked="0"/>
    </xf>
    <xf numFmtId="9" fontId="4" fillId="2" borderId="6" xfId="0" applyNumberFormat="1" applyFont="1" applyFill="1" applyBorder="1" applyAlignment="1" applyProtection="1">
      <alignment horizontal="left"/>
      <protection locked="0"/>
    </xf>
    <xf numFmtId="171" fontId="4" fillId="2" borderId="6" xfId="0" applyNumberFormat="1" applyFont="1" applyFill="1" applyBorder="1" applyAlignment="1" applyProtection="1">
      <alignment horizontal="center" vertical="center"/>
      <protection locked="0"/>
    </xf>
    <xf numFmtId="171" fontId="4" fillId="2" borderId="14" xfId="0" applyNumberFormat="1" applyFont="1" applyFill="1" applyBorder="1" applyAlignment="1" applyProtection="1">
      <alignment horizontal="center" vertical="center"/>
      <protection locked="0"/>
    </xf>
    <xf numFmtId="17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39" fillId="8" borderId="0" xfId="0" quotePrefix="1" applyFont="1" applyFill="1" applyAlignment="1">
      <alignment horizontal="left"/>
    </xf>
    <xf numFmtId="0" fontId="5" fillId="8" borderId="0" xfId="0" applyFont="1" applyFill="1" applyAlignment="1">
      <alignment horizontal="center"/>
    </xf>
    <xf numFmtId="0" fontId="36" fillId="0" borderId="0" xfId="1" applyFont="1" applyAlignment="1">
      <alignment horizontal="left"/>
    </xf>
    <xf numFmtId="44" fontId="0" fillId="0" borderId="6" xfId="0" applyNumberFormat="1" applyBorder="1"/>
    <xf numFmtId="0" fontId="36" fillId="0" borderId="13" xfId="1" applyFont="1" applyBorder="1"/>
    <xf numFmtId="0" fontId="36" fillId="0" borderId="14" xfId="1" applyFont="1" applyBorder="1"/>
    <xf numFmtId="0" fontId="17" fillId="0" borderId="15" xfId="1" applyFont="1" applyBorder="1" applyAlignment="1">
      <alignment horizontal="left"/>
    </xf>
    <xf numFmtId="44" fontId="0" fillId="0" borderId="18" xfId="0" applyNumberFormat="1" applyBorder="1"/>
    <xf numFmtId="42" fontId="0" fillId="0" borderId="18" xfId="0" applyNumberFormat="1" applyBorder="1"/>
    <xf numFmtId="0" fontId="17" fillId="0" borderId="11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44" fontId="0" fillId="0" borderId="29" xfId="0" applyNumberFormat="1" applyBorder="1"/>
    <xf numFmtId="10" fontId="36" fillId="0" borderId="13" xfId="1" applyNumberFormat="1" applyFont="1" applyBorder="1"/>
    <xf numFmtId="0" fontId="0" fillId="0" borderId="18" xfId="0" applyBorder="1"/>
    <xf numFmtId="0" fontId="17" fillId="0" borderId="31" xfId="1" applyFont="1" applyBorder="1" applyAlignment="1">
      <alignment horizontal="left"/>
    </xf>
    <xf numFmtId="0" fontId="17" fillId="0" borderId="32" xfId="1" applyFont="1" applyBorder="1" applyAlignment="1">
      <alignment horizontal="left"/>
    </xf>
    <xf numFmtId="0" fontId="5" fillId="8" borderId="0" xfId="0" quotePrefix="1" applyFont="1" applyFill="1" applyAlignment="1">
      <alignment horizontal="center"/>
    </xf>
    <xf numFmtId="8" fontId="34" fillId="0" borderId="0" xfId="0" applyNumberFormat="1" applyFont="1" applyAlignment="1">
      <alignment horizontal="center"/>
    </xf>
    <xf numFmtId="0" fontId="34" fillId="0" borderId="0" xfId="0" applyFont="1" applyAlignment="1">
      <alignment horizontal="center" wrapText="1"/>
    </xf>
    <xf numFmtId="44" fontId="0" fillId="0" borderId="14" xfId="2" applyFont="1" applyFill="1" applyBorder="1" applyAlignment="1" applyProtection="1">
      <alignment horizontal="center" vertical="center" wrapText="1"/>
    </xf>
    <xf numFmtId="10" fontId="0" fillId="4" borderId="6" xfId="0" applyNumberFormat="1" applyFill="1" applyBorder="1" applyAlignment="1">
      <alignment horizontal="center" vertical="center" wrapText="1"/>
    </xf>
    <xf numFmtId="10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0" fontId="0" fillId="2" borderId="29" xfId="0" applyNumberFormat="1" applyFill="1" applyBorder="1" applyProtection="1">
      <protection locked="0"/>
    </xf>
    <xf numFmtId="0" fontId="0" fillId="2" borderId="29" xfId="0" applyFill="1" applyBorder="1" applyProtection="1">
      <protection locked="0"/>
    </xf>
    <xf numFmtId="10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3" fillId="0" borderId="0" xfId="1" applyFont="1"/>
    <xf numFmtId="0" fontId="5" fillId="8" borderId="0" xfId="0" quotePrefix="1" applyFont="1" applyFill="1" applyAlignment="1">
      <alignment horizontal="left"/>
    </xf>
    <xf numFmtId="0" fontId="17" fillId="4" borderId="2" xfId="1" applyFont="1" applyFill="1" applyBorder="1"/>
    <xf numFmtId="0" fontId="17" fillId="0" borderId="0" xfId="1" applyFont="1" applyAlignment="1">
      <alignment horizontal="centerContinuous"/>
    </xf>
    <xf numFmtId="10" fontId="17" fillId="0" borderId="4" xfId="3" applyNumberFormat="1" applyFont="1" applyBorder="1" applyProtection="1"/>
    <xf numFmtId="166" fontId="17" fillId="0" borderId="0" xfId="4" applyNumberFormat="1" applyFont="1" applyBorder="1" applyProtection="1"/>
    <xf numFmtId="10" fontId="17" fillId="0" borderId="7" xfId="3" applyNumberFormat="1" applyFont="1" applyBorder="1" applyProtection="1"/>
    <xf numFmtId="0" fontId="17" fillId="0" borderId="8" xfId="1" applyFont="1" applyBorder="1"/>
    <xf numFmtId="167" fontId="17" fillId="0" borderId="0" xfId="4" applyNumberFormat="1" applyFont="1" applyProtection="1"/>
    <xf numFmtId="10" fontId="17" fillId="0" borderId="0" xfId="3" applyNumberFormat="1" applyFont="1" applyProtection="1"/>
    <xf numFmtId="0" fontId="17" fillId="0" borderId="0" xfId="1" applyFont="1" applyAlignment="1">
      <alignment horizontal="right"/>
    </xf>
    <xf numFmtId="0" fontId="44" fillId="0" borderId="0" xfId="1" applyFont="1" applyAlignment="1">
      <alignment horizontal="right"/>
    </xf>
    <xf numFmtId="6" fontId="45" fillId="0" borderId="0" xfId="1" applyNumberFormat="1" applyFont="1"/>
    <xf numFmtId="166" fontId="17" fillId="0" borderId="0" xfId="4" applyNumberFormat="1" applyFont="1" applyProtection="1"/>
    <xf numFmtId="0" fontId="16" fillId="5" borderId="22" xfId="1" applyFont="1" applyFill="1" applyBorder="1" applyAlignment="1">
      <alignment horizontal="center"/>
    </xf>
    <xf numFmtId="0" fontId="16" fillId="5" borderId="23" xfId="1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0" fontId="17" fillId="0" borderId="4" xfId="1" quotePrefix="1" applyFont="1" applyBorder="1" applyAlignment="1">
      <alignment horizontal="left"/>
    </xf>
    <xf numFmtId="42" fontId="17" fillId="0" borderId="18" xfId="4" applyNumberFormat="1" applyFont="1" applyBorder="1" applyProtection="1"/>
    <xf numFmtId="168" fontId="2" fillId="0" borderId="0" xfId="1" applyNumberFormat="1" applyFont="1"/>
    <xf numFmtId="168" fontId="16" fillId="0" borderId="0" xfId="1" applyNumberFormat="1" applyFont="1"/>
    <xf numFmtId="168" fontId="17" fillId="0" borderId="4" xfId="1" quotePrefix="1" applyNumberFormat="1" applyFont="1" applyBorder="1" applyAlignment="1">
      <alignment horizontal="left"/>
    </xf>
    <xf numFmtId="168" fontId="17" fillId="0" borderId="0" xfId="1" applyNumberFormat="1" applyFont="1"/>
    <xf numFmtId="167" fontId="17" fillId="0" borderId="0" xfId="4" applyNumberFormat="1" applyFont="1" applyFill="1" applyBorder="1" applyProtection="1"/>
    <xf numFmtId="167" fontId="17" fillId="0" borderId="5" xfId="4" applyNumberFormat="1" applyFont="1" applyFill="1" applyBorder="1" applyProtection="1"/>
    <xf numFmtId="0" fontId="16" fillId="0" borderId="4" xfId="1" quotePrefix="1" applyFont="1" applyBorder="1" applyAlignment="1">
      <alignment horizontal="left"/>
    </xf>
    <xf numFmtId="0" fontId="19" fillId="0" borderId="4" xfId="1" quotePrefix="1" applyFont="1" applyBorder="1" applyAlignment="1">
      <alignment horizontal="right"/>
    </xf>
    <xf numFmtId="0" fontId="19" fillId="0" borderId="0" xfId="1" applyFont="1" applyAlignment="1">
      <alignment horizontal="right"/>
    </xf>
    <xf numFmtId="166" fontId="17" fillId="0" borderId="8" xfId="4" applyNumberFormat="1" applyFont="1" applyFill="1" applyBorder="1" applyProtection="1"/>
    <xf numFmtId="0" fontId="17" fillId="0" borderId="4" xfId="1" quotePrefix="1" applyFont="1" applyBorder="1" applyAlignment="1">
      <alignment horizontal="left" indent="1"/>
    </xf>
    <xf numFmtId="42" fontId="17" fillId="0" borderId="19" xfId="4" applyNumberFormat="1" applyFont="1" applyBorder="1" applyProtection="1"/>
    <xf numFmtId="42" fontId="17" fillId="0" borderId="26" xfId="4" applyNumberFormat="1" applyFont="1" applyBorder="1" applyProtection="1"/>
    <xf numFmtId="0" fontId="17" fillId="0" borderId="4" xfId="1" applyFont="1" applyBorder="1" applyAlignment="1">
      <alignment horizontal="left" indent="1"/>
    </xf>
    <xf numFmtId="42" fontId="17" fillId="0" borderId="6" xfId="4" applyNumberFormat="1" applyFont="1" applyBorder="1" applyProtection="1"/>
    <xf numFmtId="42" fontId="17" fillId="0" borderId="24" xfId="4" applyNumberFormat="1" applyFont="1" applyBorder="1" applyProtection="1"/>
    <xf numFmtId="0" fontId="16" fillId="0" borderId="7" xfId="1" applyFont="1" applyBorder="1" applyAlignment="1">
      <alignment horizontal="left"/>
    </xf>
    <xf numFmtId="167" fontId="17" fillId="0" borderId="0" xfId="1" applyNumberFormat="1" applyFont="1"/>
    <xf numFmtId="167" fontId="17" fillId="0" borderId="0" xfId="4" applyNumberFormat="1" applyFont="1" applyFill="1" applyProtection="1"/>
    <xf numFmtId="0" fontId="36" fillId="4" borderId="1" xfId="1" quotePrefix="1" applyFont="1" applyFill="1" applyBorder="1" applyAlignment="1">
      <alignment horizontal="left"/>
    </xf>
    <xf numFmtId="167" fontId="17" fillId="0" borderId="30" xfId="4" applyNumberFormat="1" applyFont="1" applyFill="1" applyBorder="1" applyProtection="1"/>
    <xf numFmtId="0" fontId="8" fillId="0" borderId="30" xfId="1" applyFont="1" applyBorder="1"/>
    <xf numFmtId="167" fontId="17" fillId="0" borderId="36" xfId="4" applyNumberFormat="1" applyFont="1" applyFill="1" applyBorder="1" applyProtection="1"/>
    <xf numFmtId="166" fontId="17" fillId="0" borderId="4" xfId="4" applyNumberFormat="1" applyFont="1" applyBorder="1" applyProtection="1"/>
    <xf numFmtId="0" fontId="17" fillId="0" borderId="4" xfId="1" applyFont="1" applyBorder="1" applyAlignment="1">
      <alignment horizontal="left"/>
    </xf>
    <xf numFmtId="42" fontId="16" fillId="0" borderId="20" xfId="4" applyNumberFormat="1" applyFont="1" applyBorder="1" applyProtection="1"/>
    <xf numFmtId="42" fontId="16" fillId="0" borderId="25" xfId="4" applyNumberFormat="1" applyFont="1" applyBorder="1" applyProtection="1"/>
    <xf numFmtId="37" fontId="17" fillId="0" borderId="0" xfId="4" applyNumberFormat="1" applyFont="1" applyFill="1" applyBorder="1" applyProtection="1"/>
    <xf numFmtId="166" fontId="17" fillId="0" borderId="0" xfId="4" applyNumberFormat="1" applyFont="1" applyFill="1" applyProtection="1"/>
    <xf numFmtId="37" fontId="17" fillId="0" borderId="30" xfId="4" applyNumberFormat="1" applyFont="1" applyFill="1" applyBorder="1" applyProtection="1"/>
    <xf numFmtId="37" fontId="17" fillId="0" borderId="2" xfId="4" applyNumberFormat="1" applyFont="1" applyFill="1" applyBorder="1" applyProtection="1"/>
    <xf numFmtId="166" fontId="17" fillId="0" borderId="2" xfId="4" applyNumberFormat="1" applyFont="1" applyFill="1" applyBorder="1" applyProtection="1"/>
    <xf numFmtId="37" fontId="17" fillId="0" borderId="3" xfId="4" applyNumberFormat="1" applyFont="1" applyFill="1" applyBorder="1" applyProtection="1"/>
    <xf numFmtId="0" fontId="36" fillId="4" borderId="7" xfId="1" applyFont="1" applyFill="1" applyBorder="1" applyAlignment="1">
      <alignment horizontal="left"/>
    </xf>
    <xf numFmtId="0" fontId="36" fillId="4" borderId="8" xfId="1" applyFont="1" applyFill="1" applyBorder="1" applyAlignment="1">
      <alignment horizontal="left"/>
    </xf>
    <xf numFmtId="42" fontId="16" fillId="0" borderId="20" xfId="4" applyNumberFormat="1" applyFont="1" applyFill="1" applyBorder="1" applyAlignment="1" applyProtection="1">
      <alignment vertical="center"/>
    </xf>
    <xf numFmtId="42" fontId="16" fillId="0" borderId="20" xfId="4" applyNumberFormat="1" applyFont="1" applyBorder="1" applyAlignment="1" applyProtection="1">
      <alignment vertical="center"/>
    </xf>
    <xf numFmtId="42" fontId="16" fillId="0" borderId="25" xfId="4" applyNumberFormat="1" applyFont="1" applyFill="1" applyBorder="1" applyAlignment="1" applyProtection="1">
      <alignment vertical="center"/>
    </xf>
    <xf numFmtId="0" fontId="17" fillId="0" borderId="1" xfId="1" applyFont="1" applyBorder="1" applyAlignment="1">
      <alignment horizontal="left" indent="1"/>
    </xf>
    <xf numFmtId="0" fontId="17" fillId="0" borderId="2" xfId="1" applyFont="1" applyBorder="1"/>
    <xf numFmtId="42" fontId="17" fillId="0" borderId="79" xfId="4" applyNumberFormat="1" applyFont="1" applyFill="1" applyBorder="1" applyProtection="1"/>
    <xf numFmtId="0" fontId="16" fillId="0" borderId="4" xfId="1" applyFont="1" applyBorder="1" applyAlignment="1">
      <alignment horizontal="left" indent="1"/>
    </xf>
    <xf numFmtId="42" fontId="17" fillId="4" borderId="6" xfId="4" applyNumberFormat="1" applyFont="1" applyFill="1" applyBorder="1" applyProtection="1"/>
    <xf numFmtId="42" fontId="17" fillId="4" borderId="24" xfId="4" applyNumberFormat="1" applyFont="1" applyFill="1" applyBorder="1" applyProtection="1"/>
    <xf numFmtId="0" fontId="16" fillId="0" borderId="4" xfId="1" applyFont="1" applyBorder="1" applyAlignment="1">
      <alignment horizontal="left" vertical="center" indent="1"/>
    </xf>
    <xf numFmtId="0" fontId="17" fillId="0" borderId="0" xfId="1" applyFont="1" applyAlignment="1">
      <alignment vertical="center"/>
    </xf>
    <xf numFmtId="2" fontId="17" fillId="0" borderId="81" xfId="1" applyNumberFormat="1" applyFont="1" applyBorder="1" applyAlignment="1">
      <alignment vertical="center"/>
    </xf>
    <xf numFmtId="0" fontId="17" fillId="0" borderId="4" xfId="1" applyFont="1" applyBorder="1" applyAlignment="1">
      <alignment horizontal="left" vertical="center" indent="1"/>
    </xf>
    <xf numFmtId="42" fontId="17" fillId="0" borderId="6" xfId="4" applyNumberFormat="1" applyFont="1" applyBorder="1" applyAlignment="1" applyProtection="1">
      <alignment vertical="center"/>
    </xf>
    <xf numFmtId="42" fontId="17" fillId="0" borderId="24" xfId="4" applyNumberFormat="1" applyFont="1" applyBorder="1" applyAlignment="1" applyProtection="1">
      <alignment vertical="center"/>
    </xf>
    <xf numFmtId="42" fontId="17" fillId="0" borderId="81" xfId="1" applyNumberFormat="1" applyFont="1" applyBorder="1" applyAlignment="1">
      <alignment vertical="center"/>
    </xf>
    <xf numFmtId="42" fontId="17" fillId="0" borderId="29" xfId="1" applyNumberFormat="1" applyFont="1" applyBorder="1" applyAlignment="1">
      <alignment vertical="center"/>
    </xf>
    <xf numFmtId="42" fontId="17" fillId="0" borderId="35" xfId="1" applyNumberFormat="1" applyFont="1" applyBorder="1" applyAlignment="1">
      <alignment vertical="center"/>
    </xf>
    <xf numFmtId="0" fontId="17" fillId="0" borderId="7" xfId="1" applyFont="1" applyBorder="1" applyAlignment="1">
      <alignment horizontal="left" indent="1"/>
    </xf>
    <xf numFmtId="42" fontId="17" fillId="0" borderId="82" xfId="1" applyNumberFormat="1" applyFont="1" applyBorder="1"/>
    <xf numFmtId="42" fontId="17" fillId="0" borderId="34" xfId="1" applyNumberFormat="1" applyFont="1" applyBorder="1"/>
    <xf numFmtId="42" fontId="17" fillId="0" borderId="20" xfId="1" applyNumberFormat="1" applyFont="1" applyBorder="1"/>
    <xf numFmtId="42" fontId="17" fillId="0" borderId="25" xfId="1" applyNumberFormat="1" applyFont="1" applyBorder="1"/>
    <xf numFmtId="166" fontId="2" fillId="0" borderId="0" xfId="4" applyNumberFormat="1" applyFont="1" applyProtection="1"/>
    <xf numFmtId="0" fontId="17" fillId="4" borderId="30" xfId="1" applyFont="1" applyFill="1" applyBorder="1"/>
    <xf numFmtId="0" fontId="17" fillId="4" borderId="36" xfId="1" applyFont="1" applyFill="1" applyBorder="1"/>
    <xf numFmtId="10" fontId="17" fillId="0" borderId="0" xfId="3" applyNumberFormat="1" applyFont="1" applyBorder="1" applyProtection="1"/>
    <xf numFmtId="164" fontId="17" fillId="4" borderId="0" xfId="3" applyNumberFormat="1" applyFont="1" applyFill="1" applyBorder="1" applyAlignment="1" applyProtection="1">
      <alignment horizontal="center"/>
      <protection locked="0"/>
    </xf>
    <xf numFmtId="0" fontId="17" fillId="0" borderId="30" xfId="1" applyFont="1" applyBorder="1"/>
    <xf numFmtId="164" fontId="17" fillId="4" borderId="36" xfId="3" applyNumberFormat="1" applyFont="1" applyFill="1" applyBorder="1" applyAlignment="1" applyProtection="1">
      <alignment horizontal="center"/>
      <protection locked="0"/>
    </xf>
    <xf numFmtId="164" fontId="17" fillId="2" borderId="24" xfId="3" applyNumberFormat="1" applyFont="1" applyFill="1" applyBorder="1" applyAlignment="1" applyProtection="1">
      <alignment horizontal="center"/>
      <protection locked="0"/>
    </xf>
    <xf numFmtId="164" fontId="17" fillId="2" borderId="25" xfId="3" applyNumberFormat="1" applyFont="1" applyFill="1" applyBorder="1" applyAlignment="1" applyProtection="1">
      <alignment horizontal="center"/>
      <protection locked="0"/>
    </xf>
    <xf numFmtId="0" fontId="16" fillId="4" borderId="84" xfId="1" applyFont="1" applyFill="1" applyBorder="1" applyAlignment="1">
      <alignment horizontal="left" vertical="center"/>
    </xf>
    <xf numFmtId="42" fontId="16" fillId="0" borderId="83" xfId="4" applyNumberFormat="1" applyFont="1" applyBorder="1"/>
    <xf numFmtId="42" fontId="16" fillId="0" borderId="86" xfId="4" applyNumberFormat="1" applyFont="1" applyBorder="1"/>
    <xf numFmtId="42" fontId="16" fillId="0" borderId="85" xfId="4" applyNumberFormat="1" applyFont="1" applyFill="1" applyBorder="1" applyProtection="1"/>
    <xf numFmtId="0" fontId="29" fillId="0" borderId="32" xfId="6" applyFont="1" applyBorder="1"/>
    <xf numFmtId="42" fontId="7" fillId="0" borderId="29" xfId="0" applyNumberFormat="1" applyFont="1" applyBorder="1" applyAlignment="1">
      <alignment horizontal="right"/>
    </xf>
    <xf numFmtId="10" fontId="8" fillId="4" borderId="0" xfId="2" applyNumberFormat="1" applyFont="1" applyFill="1" applyBorder="1" applyProtection="1"/>
    <xf numFmtId="42" fontId="0" fillId="4" borderId="6" xfId="0" applyNumberFormat="1" applyFill="1" applyBorder="1" applyAlignment="1">
      <alignment horizontal="center" vertical="center" wrapText="1"/>
    </xf>
    <xf numFmtId="10" fontId="8" fillId="4" borderId="0" xfId="2" applyNumberFormat="1" applyFont="1" applyFill="1" applyBorder="1" applyAlignment="1" applyProtection="1">
      <alignment horizontal="center" vertical="center"/>
    </xf>
    <xf numFmtId="10" fontId="8" fillId="2" borderId="6" xfId="2" quotePrefix="1" applyNumberFormat="1" applyFont="1" applyFill="1" applyBorder="1" applyAlignment="1" applyProtection="1">
      <alignment horizontal="center" vertical="center"/>
      <protection locked="0"/>
    </xf>
    <xf numFmtId="10" fontId="8" fillId="2" borderId="6" xfId="2" applyNumberFormat="1" applyFont="1" applyFill="1" applyBorder="1" applyAlignment="1" applyProtection="1">
      <alignment horizontal="center" vertical="center"/>
      <protection locked="0"/>
    </xf>
    <xf numFmtId="10" fontId="8" fillId="2" borderId="12" xfId="2" applyNumberFormat="1" applyFont="1" applyFill="1" applyBorder="1" applyAlignment="1" applyProtection="1">
      <alignment horizontal="center" vertical="center"/>
      <protection locked="0"/>
    </xf>
    <xf numFmtId="10" fontId="8" fillId="2" borderId="31" xfId="2" applyNumberFormat="1" applyFont="1" applyFill="1" applyBorder="1" applyAlignment="1" applyProtection="1">
      <alignment horizontal="center" vertical="center"/>
      <protection locked="0"/>
    </xf>
    <xf numFmtId="10" fontId="8" fillId="0" borderId="13" xfId="2" applyNumberFormat="1" applyFont="1" applyBorder="1" applyProtection="1"/>
    <xf numFmtId="10" fontId="8" fillId="4" borderId="13" xfId="2" applyNumberFormat="1" applyFont="1" applyFill="1" applyBorder="1" applyAlignment="1" applyProtection="1">
      <alignment horizontal="center" vertical="center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46" fillId="0" borderId="0" xfId="1" applyFont="1" applyAlignment="1">
      <alignment horizontal="left"/>
    </xf>
    <xf numFmtId="0" fontId="47" fillId="0" borderId="0" xfId="1" applyFont="1" applyAlignment="1">
      <alignment horizontal="left"/>
    </xf>
    <xf numFmtId="174" fontId="0" fillId="4" borderId="0" xfId="0" applyNumberFormat="1" applyFill="1"/>
    <xf numFmtId="173" fontId="41" fillId="0" borderId="0" xfId="1" applyNumberFormat="1" applyFont="1" applyAlignment="1">
      <alignment horizontal="center"/>
    </xf>
    <xf numFmtId="42" fontId="8" fillId="3" borderId="6" xfId="2" applyNumberFormat="1" applyFont="1" applyFill="1" applyBorder="1" applyProtection="1">
      <protection locked="0"/>
    </xf>
    <xf numFmtId="42" fontId="8" fillId="3" borderId="29" xfId="2" applyNumberFormat="1" applyFont="1" applyFill="1" applyBorder="1" applyProtection="1">
      <protection locked="0"/>
    </xf>
    <xf numFmtId="42" fontId="10" fillId="3" borderId="28" xfId="2" applyNumberFormat="1" applyFont="1" applyFill="1" applyBorder="1" applyAlignment="1" applyProtection="1">
      <alignment vertical="center"/>
    </xf>
    <xf numFmtId="42" fontId="8" fillId="3" borderId="18" xfId="2" applyNumberFormat="1" applyFont="1" applyFill="1" applyBorder="1" applyProtection="1">
      <protection locked="0"/>
    </xf>
    <xf numFmtId="42" fontId="8" fillId="7" borderId="29" xfId="2" applyNumberFormat="1" applyFont="1" applyFill="1" applyBorder="1" applyProtection="1">
      <protection locked="0"/>
    </xf>
    <xf numFmtId="42" fontId="10" fillId="7" borderId="28" xfId="2" applyNumberFormat="1" applyFont="1" applyFill="1" applyBorder="1" applyAlignment="1" applyProtection="1">
      <alignment vertical="center"/>
    </xf>
    <xf numFmtId="42" fontId="8" fillId="7" borderId="43" xfId="2" applyNumberFormat="1" applyFont="1" applyFill="1" applyBorder="1" applyProtection="1">
      <protection locked="0"/>
    </xf>
    <xf numFmtId="42" fontId="10" fillId="2" borderId="28" xfId="2" applyNumberFormat="1" applyFont="1" applyFill="1" applyBorder="1" applyAlignment="1" applyProtection="1">
      <alignment vertical="center"/>
    </xf>
    <xf numFmtId="0" fontId="17" fillId="0" borderId="42" xfId="1" applyFont="1" applyBorder="1"/>
    <xf numFmtId="171" fontId="8" fillId="0" borderId="42" xfId="2" applyNumberFormat="1" applyFont="1" applyFill="1" applyBorder="1" applyProtection="1"/>
    <xf numFmtId="10" fontId="8" fillId="0" borderId="13" xfId="2" applyNumberFormat="1" applyFont="1" applyFill="1" applyBorder="1" applyProtection="1"/>
    <xf numFmtId="42" fontId="8" fillId="0" borderId="0" xfId="1" applyNumberFormat="1" applyFont="1"/>
    <xf numFmtId="42" fontId="10" fillId="0" borderId="6" xfId="2" applyNumberFormat="1" applyFont="1" applyFill="1" applyBorder="1" applyProtection="1"/>
    <xf numFmtId="42" fontId="10" fillId="0" borderId="18" xfId="4" applyNumberFormat="1" applyFont="1" applyFill="1" applyBorder="1" applyProtection="1"/>
    <xf numFmtId="0" fontId="18" fillId="4" borderId="87" xfId="1" quotePrefix="1" applyFont="1" applyFill="1" applyBorder="1" applyAlignment="1">
      <alignment horizontal="center" vertical="center"/>
    </xf>
    <xf numFmtId="0" fontId="18" fillId="4" borderId="88" xfId="1" applyFont="1" applyFill="1" applyBorder="1" applyAlignment="1">
      <alignment horizontal="center" vertical="center"/>
    </xf>
    <xf numFmtId="42" fontId="10" fillId="2" borderId="89" xfId="2" applyNumberFormat="1" applyFont="1" applyFill="1" applyBorder="1" applyAlignment="1" applyProtection="1">
      <alignment vertical="center"/>
    </xf>
    <xf numFmtId="42" fontId="10" fillId="7" borderId="89" xfId="2" applyNumberFormat="1" applyFont="1" applyFill="1" applyBorder="1" applyAlignment="1" applyProtection="1">
      <alignment vertical="center"/>
    </xf>
    <xf numFmtId="42" fontId="10" fillId="0" borderId="89" xfId="2" applyNumberFormat="1" applyFont="1" applyFill="1" applyBorder="1" applyAlignment="1" applyProtection="1">
      <alignment vertical="center"/>
    </xf>
    <xf numFmtId="49" fontId="4" fillId="4" borderId="0" xfId="0" applyNumberFormat="1" applyFont="1" applyFill="1" applyAlignment="1">
      <alignment horizontal="right"/>
    </xf>
    <xf numFmtId="172" fontId="4" fillId="0" borderId="6" xfId="0" applyNumberFormat="1" applyFont="1" applyBorder="1"/>
    <xf numFmtId="49" fontId="0" fillId="4" borderId="0" xfId="0" quotePrefix="1" applyNumberFormat="1" applyFill="1" applyAlignment="1">
      <alignment horizontal="right"/>
    </xf>
    <xf numFmtId="0" fontId="17" fillId="0" borderId="16" xfId="1" applyFont="1" applyBorder="1" applyAlignment="1">
      <alignment horizontal="center" vertical="center"/>
    </xf>
    <xf numFmtId="0" fontId="17" fillId="0" borderId="90" xfId="0" applyFont="1" applyBorder="1"/>
    <xf numFmtId="0" fontId="17" fillId="0" borderId="91" xfId="0" applyFont="1" applyBorder="1"/>
    <xf numFmtId="0" fontId="17" fillId="0" borderId="32" xfId="0" applyFont="1" applyBorder="1"/>
    <xf numFmtId="0" fontId="17" fillId="0" borderId="32" xfId="1" applyFont="1" applyBorder="1"/>
    <xf numFmtId="0" fontId="17" fillId="0" borderId="17" xfId="1" applyFont="1" applyBorder="1"/>
    <xf numFmtId="49" fontId="7" fillId="0" borderId="0" xfId="0" applyNumberFormat="1" applyFont="1"/>
    <xf numFmtId="0" fontId="17" fillId="0" borderId="90" xfId="1" applyFont="1" applyBorder="1"/>
    <xf numFmtId="0" fontId="0" fillId="0" borderId="12" xfId="0" applyBorder="1" applyAlignment="1">
      <alignment horizontal="left" vertical="center"/>
    </xf>
    <xf numFmtId="0" fontId="17" fillId="0" borderId="15" xfId="1" applyFont="1" applyBorder="1" applyAlignment="1">
      <alignment horizontal="center" vertical="center"/>
    </xf>
    <xf numFmtId="0" fontId="28" fillId="0" borderId="0" xfId="6"/>
    <xf numFmtId="0" fontId="4" fillId="0" borderId="0" xfId="0" applyFont="1" applyAlignment="1">
      <alignment horizontal="center" vertical="center"/>
    </xf>
    <xf numFmtId="169" fontId="7" fillId="0" borderId="6" xfId="0" applyNumberFormat="1" applyFont="1" applyBorder="1" applyAlignment="1">
      <alignment horizontal="right"/>
    </xf>
    <xf numFmtId="0" fontId="27" fillId="8" borderId="0" xfId="0" quotePrefix="1" applyFont="1" applyFill="1" applyAlignment="1">
      <alignment horizontal="left"/>
    </xf>
    <xf numFmtId="0" fontId="48" fillId="0" borderId="0" xfId="1" applyFont="1" applyAlignment="1">
      <alignment horizontal="left"/>
    </xf>
    <xf numFmtId="0" fontId="48" fillId="0" borderId="6" xfId="1" applyFont="1" applyBorder="1" applyAlignment="1">
      <alignment horizontal="left"/>
    </xf>
    <xf numFmtId="171" fontId="48" fillId="0" borderId="6" xfId="1" applyNumberFormat="1" applyFont="1" applyBorder="1" applyAlignment="1">
      <alignment horizontal="left"/>
    </xf>
    <xf numFmtId="0" fontId="49" fillId="0" borderId="0" xfId="1" applyFont="1" applyAlignment="1">
      <alignment horizontal="left"/>
    </xf>
    <xf numFmtId="171" fontId="48" fillId="2" borderId="6" xfId="1" applyNumberFormat="1" applyFont="1" applyFill="1" applyBorder="1" applyAlignment="1">
      <alignment horizontal="left"/>
    </xf>
    <xf numFmtId="168" fontId="48" fillId="2" borderId="6" xfId="1" applyNumberFormat="1" applyFont="1" applyFill="1" applyBorder="1" applyAlignment="1">
      <alignment horizontal="left"/>
    </xf>
    <xf numFmtId="0" fontId="48" fillId="2" borderId="6" xfId="1" applyFont="1" applyFill="1" applyBorder="1" applyAlignment="1">
      <alignment horizontal="left"/>
    </xf>
    <xf numFmtId="42" fontId="10" fillId="5" borderId="12" xfId="1" applyNumberFormat="1" applyFont="1" applyFill="1" applyBorder="1"/>
    <xf numFmtId="0" fontId="34" fillId="0" borderId="6" xfId="1" applyFont="1" applyBorder="1"/>
    <xf numFmtId="42" fontId="8" fillId="5" borderId="6" xfId="1" applyNumberFormat="1" applyFont="1" applyFill="1" applyBorder="1"/>
    <xf numFmtId="1" fontId="0" fillId="0" borderId="6" xfId="0" applyNumberFormat="1" applyBorder="1"/>
    <xf numFmtId="42" fontId="8" fillId="3" borderId="6" xfId="2" applyNumberFormat="1" applyFont="1" applyFill="1" applyBorder="1" applyProtection="1"/>
    <xf numFmtId="42" fontId="8" fillId="3" borderId="29" xfId="2" applyNumberFormat="1" applyFont="1" applyFill="1" applyBorder="1" applyProtection="1"/>
    <xf numFmtId="14" fontId="0" fillId="0" borderId="0" xfId="0" applyNumberFormat="1"/>
    <xf numFmtId="3" fontId="0" fillId="2" borderId="6" xfId="0" applyNumberFormat="1" applyFill="1" applyBorder="1" applyProtection="1">
      <protection locked="0"/>
    </xf>
    <xf numFmtId="42" fontId="0" fillId="0" borderId="11" xfId="0" applyNumberFormat="1" applyBorder="1" applyAlignment="1">
      <alignment horizontal="center"/>
    </xf>
    <xf numFmtId="42" fontId="17" fillId="4" borderId="18" xfId="4" applyNumberFormat="1" applyFont="1" applyFill="1" applyBorder="1" applyProtection="1"/>
    <xf numFmtId="0" fontId="16" fillId="0" borderId="47" xfId="1" applyFont="1" applyBorder="1" applyAlignment="1">
      <alignment horizontal="left" vertical="center"/>
    </xf>
    <xf numFmtId="0" fontId="16" fillId="0" borderId="48" xfId="1" applyFont="1" applyBorder="1" applyAlignment="1">
      <alignment horizontal="left" vertical="center"/>
    </xf>
    <xf numFmtId="42" fontId="8" fillId="2" borderId="14" xfId="4" applyNumberFormat="1" applyFont="1" applyFill="1" applyBorder="1" applyProtection="1"/>
    <xf numFmtId="42" fontId="8" fillId="7" borderId="6" xfId="4" applyNumberFormat="1" applyFont="1" applyFill="1" applyBorder="1" applyProtection="1"/>
    <xf numFmtId="42" fontId="8" fillId="3" borderId="12" xfId="4" applyNumberFormat="1" applyFont="1" applyFill="1" applyBorder="1" applyProtection="1"/>
    <xf numFmtId="42" fontId="10" fillId="2" borderId="6" xfId="4" applyNumberFormat="1" applyFont="1" applyFill="1" applyBorder="1" applyProtection="1"/>
    <xf numFmtId="42" fontId="10" fillId="7" borderId="6" xfId="4" applyNumberFormat="1" applyFont="1" applyFill="1" applyBorder="1" applyProtection="1"/>
    <xf numFmtId="169" fontId="8" fillId="0" borderId="12" xfId="2" applyNumberFormat="1" applyFont="1" applyBorder="1" applyAlignment="1" applyProtection="1"/>
    <xf numFmtId="0" fontId="26" fillId="0" borderId="32" xfId="1" applyFont="1" applyBorder="1" applyAlignment="1">
      <alignment horizontal="left" vertical="top" wrapText="1"/>
    </xf>
    <xf numFmtId="0" fontId="19" fillId="4" borderId="0" xfId="1" quotePrefix="1" applyFont="1" applyFill="1" applyAlignment="1">
      <alignment horizontal="left" indent="2"/>
    </xf>
    <xf numFmtId="0" fontId="18" fillId="4" borderId="0" xfId="1" quotePrefix="1" applyFont="1" applyFill="1" applyAlignment="1">
      <alignment horizontal="left" indent="2"/>
    </xf>
    <xf numFmtId="169" fontId="13" fillId="0" borderId="6" xfId="2" applyNumberFormat="1" applyFont="1" applyBorder="1" applyAlignment="1" applyProtection="1">
      <alignment vertical="center"/>
    </xf>
    <xf numFmtId="0" fontId="23" fillId="4" borderId="11" xfId="0" applyFont="1" applyFill="1" applyBorder="1" applyAlignment="1">
      <alignment horizontal="center"/>
    </xf>
    <xf numFmtId="0" fontId="23" fillId="4" borderId="0" xfId="0" applyFont="1" applyFill="1" applyAlignment="1">
      <alignment horizontal="center"/>
    </xf>
    <xf numFmtId="0" fontId="0" fillId="2" borderId="49" xfId="0" applyFill="1" applyBorder="1" applyAlignment="1" applyProtection="1">
      <alignment horizontal="center"/>
      <protection locked="0"/>
    </xf>
    <xf numFmtId="0" fontId="0" fillId="2" borderId="46" xfId="0" applyFill="1" applyBorder="1" applyAlignment="1" applyProtection="1">
      <alignment horizontal="center"/>
      <protection locked="0"/>
    </xf>
    <xf numFmtId="0" fontId="0" fillId="2" borderId="78" xfId="0" applyFill="1" applyBorder="1" applyAlignment="1" applyProtection="1">
      <alignment horizontal="center"/>
      <protection locked="0"/>
    </xf>
    <xf numFmtId="0" fontId="0" fillId="4" borderId="45" xfId="0" applyFill="1" applyBorder="1" applyAlignment="1">
      <alignment horizontal="center" vertical="center"/>
    </xf>
    <xf numFmtId="0" fontId="0" fillId="4" borderId="49" xfId="0" applyFill="1" applyBorder="1" applyAlignment="1">
      <alignment horizontal="center" vertical="center"/>
    </xf>
    <xf numFmtId="0" fontId="0" fillId="4" borderId="46" xfId="0" applyFill="1" applyBorder="1" applyAlignment="1">
      <alignment horizontal="center" vertical="center"/>
    </xf>
    <xf numFmtId="0" fontId="18" fillId="0" borderId="52" xfId="1" applyFont="1" applyBorder="1" applyAlignment="1">
      <alignment horizontal="center" vertical="center"/>
    </xf>
    <xf numFmtId="0" fontId="18" fillId="0" borderId="53" xfId="1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8" fillId="0" borderId="15" xfId="1" applyFont="1" applyBorder="1" applyAlignment="1">
      <alignment horizontal="center" vertical="center"/>
    </xf>
    <xf numFmtId="0" fontId="18" fillId="0" borderId="17" xfId="1" applyFont="1" applyBorder="1" applyAlignment="1">
      <alignment horizontal="center" vertical="center"/>
    </xf>
    <xf numFmtId="0" fontId="16" fillId="0" borderId="12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16" fillId="0" borderId="14" xfId="1" applyFont="1" applyBorder="1" applyAlignment="1">
      <alignment horizontal="center" vertical="center" wrapText="1"/>
    </xf>
    <xf numFmtId="0" fontId="16" fillId="0" borderId="12" xfId="1" applyFont="1" applyBorder="1" applyAlignment="1">
      <alignment horizontal="left" vertical="center"/>
    </xf>
    <xf numFmtId="0" fontId="16" fillId="0" borderId="14" xfId="1" applyFont="1" applyBorder="1" applyAlignment="1">
      <alignment horizontal="left" vertical="center"/>
    </xf>
    <xf numFmtId="42" fontId="0" fillId="0" borderId="6" xfId="0" applyNumberFormat="1" applyBorder="1" applyAlignment="1">
      <alignment horizontal="center" vertical="center"/>
    </xf>
    <xf numFmtId="0" fontId="18" fillId="0" borderId="0" xfId="1" quotePrefix="1" applyFont="1" applyAlignment="1">
      <alignment horizontal="center"/>
    </xf>
    <xf numFmtId="0" fontId="17" fillId="0" borderId="0" xfId="1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7" fillId="0" borderId="16" xfId="1" applyFont="1" applyBorder="1" applyAlignment="1">
      <alignment horizontal="left"/>
    </xf>
    <xf numFmtId="0" fontId="17" fillId="0" borderId="17" xfId="1" applyFont="1" applyBorder="1" applyAlignment="1">
      <alignment horizontal="left"/>
    </xf>
    <xf numFmtId="0" fontId="18" fillId="0" borderId="0" xfId="1" applyFont="1" applyAlignment="1">
      <alignment horizontal="left"/>
    </xf>
    <xf numFmtId="0" fontId="34" fillId="0" borderId="29" xfId="1" applyFont="1" applyBorder="1" applyAlignment="1">
      <alignment horizontal="center" vertical="center"/>
    </xf>
    <xf numFmtId="0" fontId="34" fillId="0" borderId="15" xfId="1" applyFont="1" applyBorder="1" applyAlignment="1">
      <alignment horizontal="center" vertical="center"/>
    </xf>
    <xf numFmtId="0" fontId="10" fillId="2" borderId="6" xfId="1" applyFont="1" applyFill="1" applyBorder="1" applyAlignment="1" applyProtection="1">
      <alignment horizontal="center" vertical="center" wrapText="1"/>
      <protection locked="0"/>
    </xf>
    <xf numFmtId="0" fontId="37" fillId="0" borderId="6" xfId="1" applyFont="1" applyBorder="1" applyAlignment="1">
      <alignment horizontal="center" vertical="center"/>
    </xf>
    <xf numFmtId="0" fontId="34" fillId="0" borderId="6" xfId="1" applyFont="1" applyBorder="1" applyAlignment="1">
      <alignment horizontal="center" vertical="center"/>
    </xf>
    <xf numFmtId="49" fontId="7" fillId="2" borderId="69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70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71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12" xfId="0" applyFont="1" applyBorder="1" applyAlignment="1">
      <alignment horizontal="left"/>
    </xf>
    <xf numFmtId="0" fontId="0" fillId="0" borderId="0" xfId="0" applyAlignment="1">
      <alignment horizontal="right"/>
    </xf>
    <xf numFmtId="0" fontId="16" fillId="0" borderId="0" xfId="1" applyFont="1" applyAlignment="1">
      <alignment horizontal="center"/>
    </xf>
    <xf numFmtId="0" fontId="16" fillId="0" borderId="9" xfId="1" applyFont="1" applyBorder="1" applyAlignment="1">
      <alignment horizontal="center"/>
    </xf>
    <xf numFmtId="0" fontId="2" fillId="2" borderId="12" xfId="1" applyFont="1" applyFill="1" applyBorder="1" applyAlignment="1" applyProtection="1">
      <alignment horizontal="center"/>
      <protection locked="0"/>
    </xf>
    <xf numFmtId="0" fontId="2" fillId="2" borderId="13" xfId="1" applyFont="1" applyFill="1" applyBorder="1" applyAlignment="1" applyProtection="1">
      <alignment horizontal="center"/>
      <protection locked="0"/>
    </xf>
    <xf numFmtId="0" fontId="2" fillId="2" borderId="14" xfId="1" applyFont="1" applyFill="1" applyBorder="1" applyAlignment="1" applyProtection="1">
      <alignment horizontal="center"/>
      <protection locked="0"/>
    </xf>
    <xf numFmtId="0" fontId="17" fillId="0" borderId="12" xfId="0" applyFont="1" applyBorder="1" applyAlignment="1">
      <alignment horizontal="center"/>
    </xf>
    <xf numFmtId="0" fontId="17" fillId="0" borderId="12" xfId="0" applyFont="1" applyBorder="1" applyAlignment="1">
      <alignment horizontal="left"/>
    </xf>
    <xf numFmtId="0" fontId="17" fillId="0" borderId="15" xfId="0" applyFont="1" applyBorder="1" applyAlignment="1">
      <alignment horizontal="left"/>
    </xf>
    <xf numFmtId="0" fontId="36" fillId="0" borderId="12" xfId="1" applyFont="1" applyBorder="1" applyAlignment="1">
      <alignment horizontal="left"/>
    </xf>
    <xf numFmtId="0" fontId="36" fillId="0" borderId="14" xfId="1" applyFont="1" applyBorder="1" applyAlignment="1">
      <alignment horizontal="left"/>
    </xf>
    <xf numFmtId="0" fontId="17" fillId="0" borderId="12" xfId="1" applyFont="1" applyBorder="1" applyAlignment="1">
      <alignment horizontal="left"/>
    </xf>
    <xf numFmtId="0" fontId="17" fillId="0" borderId="14" xfId="1" applyFont="1" applyBorder="1" applyAlignment="1">
      <alignment horizontal="left"/>
    </xf>
    <xf numFmtId="0" fontId="34" fillId="0" borderId="9" xfId="0" applyFont="1" applyBorder="1" applyAlignment="1">
      <alignment horizontal="center"/>
    </xf>
    <xf numFmtId="0" fontId="17" fillId="2" borderId="93" xfId="1" applyFont="1" applyFill="1" applyBorder="1" applyAlignment="1">
      <alignment horizontal="left" vertical="top"/>
    </xf>
    <xf numFmtId="0" fontId="17" fillId="2" borderId="16" xfId="1" applyFont="1" applyFill="1" applyBorder="1" applyAlignment="1">
      <alignment horizontal="left" vertical="top"/>
    </xf>
    <xf numFmtId="0" fontId="17" fillId="2" borderId="94" xfId="1" applyFont="1" applyFill="1" applyBorder="1" applyAlignment="1">
      <alignment horizontal="left" vertical="top"/>
    </xf>
    <xf numFmtId="0" fontId="17" fillId="2" borderId="4" xfId="1" applyFont="1" applyFill="1" applyBorder="1" applyAlignment="1">
      <alignment horizontal="left" vertical="top"/>
    </xf>
    <xf numFmtId="0" fontId="17" fillId="2" borderId="0" xfId="1" applyFont="1" applyFill="1" applyAlignment="1">
      <alignment horizontal="left" vertical="top"/>
    </xf>
    <xf numFmtId="0" fontId="17" fillId="2" borderId="5" xfId="1" applyFont="1" applyFill="1" applyBorder="1" applyAlignment="1">
      <alignment horizontal="left" vertical="top"/>
    </xf>
    <xf numFmtId="0" fontId="17" fillId="2" borderId="7" xfId="1" applyFont="1" applyFill="1" applyBorder="1" applyAlignment="1">
      <alignment horizontal="left" vertical="top"/>
    </xf>
    <xf numFmtId="0" fontId="17" fillId="2" borderId="8" xfId="1" applyFont="1" applyFill="1" applyBorder="1" applyAlignment="1">
      <alignment horizontal="left" vertical="top"/>
    </xf>
    <xf numFmtId="0" fontId="17" fillId="2" borderId="92" xfId="1" applyFont="1" applyFill="1" applyBorder="1" applyAlignment="1">
      <alignment horizontal="left" vertical="top"/>
    </xf>
    <xf numFmtId="0" fontId="36" fillId="4" borderId="1" xfId="1" applyFont="1" applyFill="1" applyBorder="1" applyAlignment="1">
      <alignment horizontal="left"/>
    </xf>
    <xf numFmtId="0" fontId="36" fillId="4" borderId="2" xfId="1" applyFont="1" applyFill="1" applyBorder="1" applyAlignment="1">
      <alignment horizontal="left"/>
    </xf>
    <xf numFmtId="0" fontId="16" fillId="0" borderId="84" xfId="1" applyFont="1" applyBorder="1"/>
    <xf numFmtId="0" fontId="16" fillId="0" borderId="30" xfId="1" applyFont="1" applyBorder="1"/>
    <xf numFmtId="0" fontId="16" fillId="0" borderId="36" xfId="1" applyFont="1" applyBorder="1"/>
  </cellXfs>
  <cellStyles count="7">
    <cellStyle name="Comma 2" xfId="4" xr:uid="{5A97447B-D5BC-4260-B35F-8C0E9ED7FF47}"/>
    <cellStyle name="Currency 2" xfId="2" xr:uid="{D13164E0-0AE5-4AF8-BF2E-3B9976C87640}"/>
    <cellStyle name="Hyperlink" xfId="6" builtinId="8"/>
    <cellStyle name="Hyperlink 2" xfId="5" xr:uid="{8A4627E7-95DF-4F06-AB26-DEC2636FE497}"/>
    <cellStyle name="Normal" xfId="0" builtinId="0"/>
    <cellStyle name="Normal 2" xfId="1" xr:uid="{EE0889D1-7C8F-4936-A9EB-0C7BAC4C54DF}"/>
    <cellStyle name="Percent 2" xfId="3" xr:uid="{0B3EC850-C318-4BB3-9DE2-65BC1409636C}"/>
  </cellStyles>
  <dxfs count="39">
    <dxf>
      <fill>
        <patternFill>
          <bgColor rgb="FFFFABAB"/>
        </patternFill>
      </fill>
    </dxf>
    <dxf>
      <fill>
        <patternFill>
          <bgColor theme="4" tint="0.39994506668294322"/>
        </patternFill>
      </fill>
    </dxf>
    <dxf>
      <font>
        <b val="0"/>
        <i/>
        <color auto="1"/>
      </font>
    </dxf>
    <dxf>
      <font>
        <b val="0"/>
        <i/>
        <color auto="1"/>
      </font>
    </dxf>
    <dxf>
      <font>
        <b val="0"/>
        <i/>
        <color auto="1"/>
      </font>
    </dxf>
    <dxf>
      <font>
        <b val="0"/>
        <i/>
        <color auto="1"/>
      </font>
    </dxf>
    <dxf>
      <font>
        <b val="0"/>
        <i/>
        <color auto="1"/>
      </font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8585"/>
        </patternFill>
      </fill>
    </dxf>
    <dxf>
      <fill>
        <patternFill>
          <bgColor rgb="FFFF8585"/>
        </patternFill>
      </fill>
    </dxf>
    <dxf>
      <fill>
        <patternFill>
          <bgColor rgb="FFFF8585"/>
        </patternFill>
      </fill>
    </dxf>
    <dxf>
      <fill>
        <patternFill>
          <bgColor rgb="FFA9D98E"/>
        </patternFill>
      </fill>
    </dxf>
    <dxf>
      <fill>
        <patternFill>
          <bgColor rgb="FFFF8585"/>
        </patternFill>
      </fill>
    </dxf>
    <dxf>
      <fill>
        <patternFill>
          <bgColor rgb="FFFF8585"/>
        </patternFill>
      </fill>
    </dxf>
    <dxf>
      <fill>
        <patternFill>
          <bgColor rgb="FFFF8585"/>
        </patternFill>
      </fill>
    </dxf>
    <dxf>
      <fill>
        <patternFill>
          <bgColor rgb="FFA9D98E"/>
        </patternFill>
      </fill>
    </dxf>
    <dxf>
      <fill>
        <patternFill>
          <bgColor rgb="FFFF8585"/>
        </patternFill>
      </fill>
    </dxf>
    <dxf>
      <fill>
        <patternFill>
          <bgColor rgb="FFFF8585"/>
        </patternFill>
      </fill>
    </dxf>
    <dxf>
      <font>
        <color auto="1"/>
      </font>
      <fill>
        <patternFill>
          <bgColor rgb="FFFF8585"/>
        </patternFill>
      </fill>
    </dxf>
    <dxf>
      <fill>
        <patternFill>
          <bgColor rgb="FFA9D98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theme="1"/>
      </font>
      <fill>
        <patternFill>
          <bgColor theme="4" tint="0.39994506668294322"/>
        </patternFill>
      </fill>
    </dxf>
    <dxf>
      <fill>
        <patternFill>
          <bgColor rgb="FFFF7C80"/>
        </patternFill>
      </fill>
    </dxf>
    <dxf>
      <font>
        <color theme="1"/>
      </font>
      <fill>
        <patternFill>
          <bgColor theme="4" tint="0.39994506668294322"/>
        </patternFill>
      </fill>
    </dxf>
    <dxf>
      <fill>
        <patternFill>
          <bgColor rgb="FFFF7C80"/>
        </patternFill>
      </fill>
    </dxf>
    <dxf>
      <font>
        <color theme="1"/>
      </font>
      <fill>
        <patternFill>
          <bgColor theme="4" tint="0.39994506668294322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6E6B5"/>
        </patternFill>
      </fill>
    </dxf>
    <dxf>
      <fill>
        <patternFill patternType="solid">
          <bgColor rgb="FFFF7C80"/>
        </patternFill>
      </fill>
    </dxf>
    <dxf>
      <fill>
        <patternFill>
          <bgColor rgb="FFC6E6B5"/>
        </patternFill>
      </fill>
    </dxf>
    <dxf>
      <fill>
        <patternFill>
          <bgColor rgb="FFFFCC99"/>
        </patternFill>
      </fill>
    </dxf>
    <dxf>
      <fill>
        <patternFill>
          <bgColor rgb="FFC6E6B5"/>
        </patternFill>
      </fill>
    </dxf>
  </dxfs>
  <tableStyles count="0" defaultTableStyle="TableStyleMedium2" defaultPivotStyle="PivotStyleLight16"/>
  <colors>
    <mruColors>
      <color rgb="FFFF7C80"/>
      <color rgb="FFC6E6B5"/>
      <color rgb="FFA9D98E"/>
      <color rgb="FFFF8585"/>
      <color rgb="FFFFFF66"/>
      <color rgb="FFFF9393"/>
      <color rgb="FFFF8181"/>
      <color rgb="FFBAE18F"/>
      <color rgb="FFFF7979"/>
      <color rgb="FFFFB7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PHDC Development Finance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6FC145"/>
      </a:accent1>
      <a:accent2>
        <a:srgbClr val="06A0AB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hdcphila.org/policies-and-forms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hfa.org/forms/multifamily_application_guidelines/application/2025-2026-mai-07.pdf" TargetMode="External"/><Relationship Id="rId2" Type="http://schemas.openxmlformats.org/officeDocument/2006/relationships/hyperlink" Target="https://www.phfa.org/forms/multifamily_application_guidelines/application/2025-2026-mai-07.pdf" TargetMode="External"/><Relationship Id="rId1" Type="http://schemas.openxmlformats.org/officeDocument/2006/relationships/hyperlink" Target="https://www.phfa.org/forms/multifamily_application_guidelines/application/2025-2026-mai-07.pdf" TargetMode="External"/><Relationship Id="rId4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ha.phila.gov/housing/housing-choice-voucher/monthly-utility-allowance-and-payments/" TargetMode="External"/><Relationship Id="rId2" Type="http://schemas.openxmlformats.org/officeDocument/2006/relationships/hyperlink" Target="https://www.pha.phila.gov/housing/housing-choice-voucher/monthly-utility-allowance-and-payments/" TargetMode="External"/><Relationship Id="rId1" Type="http://schemas.openxmlformats.org/officeDocument/2006/relationships/hyperlink" Target="https://www.pha.phila.gov/housing/housing-choice-voucher/monthly-utility-allowance-and-payments/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www.phfa.org/mhp/rent_and_income_limits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1C432-CC7F-4A6A-B359-D3C8CEA700AF}">
  <sheetPr codeName="Sheet2"/>
  <dimension ref="B2:O27"/>
  <sheetViews>
    <sheetView topLeftCell="C1" zoomScale="70" zoomScaleNormal="70" workbookViewId="0">
      <selection activeCell="K3" sqref="K3"/>
    </sheetView>
  </sheetViews>
  <sheetFormatPr defaultRowHeight="15" x14ac:dyDescent="0.25"/>
  <cols>
    <col min="2" max="2" width="32.85546875" customWidth="1"/>
    <col min="4" max="4" width="32.7109375" customWidth="1"/>
    <col min="5" max="5" width="31.140625" customWidth="1"/>
    <col min="6" max="6" width="33.140625" customWidth="1"/>
    <col min="8" max="8" width="52.85546875" customWidth="1"/>
    <col min="9" max="9" width="16.7109375" customWidth="1"/>
  </cols>
  <sheetData>
    <row r="2" spans="2:15" ht="15.75" x14ac:dyDescent="0.25">
      <c r="B2" t="s">
        <v>114</v>
      </c>
      <c r="D2" t="s">
        <v>184</v>
      </c>
      <c r="E2" t="s">
        <v>188</v>
      </c>
      <c r="F2" t="s">
        <v>75</v>
      </c>
      <c r="H2" s="40" t="s">
        <v>234</v>
      </c>
      <c r="K2" s="40" t="s">
        <v>234</v>
      </c>
      <c r="O2" t="s">
        <v>282</v>
      </c>
    </row>
    <row r="3" spans="2:15" x14ac:dyDescent="0.25">
      <c r="B3" s="6" t="s">
        <v>127</v>
      </c>
      <c r="D3" s="6" t="s">
        <v>127</v>
      </c>
      <c r="E3" s="6" t="s">
        <v>127</v>
      </c>
      <c r="F3" s="6" t="s">
        <v>127</v>
      </c>
      <c r="H3" s="6" t="s">
        <v>127</v>
      </c>
      <c r="I3" t="e">
        <v>#N/A</v>
      </c>
      <c r="K3" s="6" t="s">
        <v>127</v>
      </c>
      <c r="O3" s="6" t="s">
        <v>127</v>
      </c>
    </row>
    <row r="4" spans="2:15" ht="15.75" x14ac:dyDescent="0.25">
      <c r="B4" t="s">
        <v>115</v>
      </c>
      <c r="D4" t="s">
        <v>185</v>
      </c>
      <c r="E4" t="s">
        <v>189</v>
      </c>
      <c r="F4" t="s">
        <v>78</v>
      </c>
      <c r="H4" s="41" t="str">
        <f>'F-1. Budget Summary'!B31</f>
        <v>Existing PHDC/PRA Debt</v>
      </c>
      <c r="I4" s="42">
        <f>'F-1. Budget Summary'!F31</f>
        <v>0</v>
      </c>
      <c r="K4" t="str" cm="1">
        <f t="array" ref="K4">IFERROR(_xlfn._xlws.FILTER(H4:H27,I4:I27&gt;0),"")</f>
        <v/>
      </c>
      <c r="O4" t="s">
        <v>283</v>
      </c>
    </row>
    <row r="5" spans="2:15" ht="15.75" x14ac:dyDescent="0.25">
      <c r="B5" t="s">
        <v>116</v>
      </c>
      <c r="D5" t="s">
        <v>186</v>
      </c>
      <c r="E5" t="s">
        <v>191</v>
      </c>
      <c r="H5" s="41" t="str">
        <f>_xlfn.CONCAT('F-1. Budget Summary'!B34," - ",'F-1. Budget Summary'!C34)</f>
        <v xml:space="preserve">Senior Construction Loan - </v>
      </c>
      <c r="I5" s="42">
        <f>'F-1. Budget Summary'!F34</f>
        <v>0</v>
      </c>
      <c r="O5" t="s">
        <v>284</v>
      </c>
    </row>
    <row r="6" spans="2:15" ht="15.75" x14ac:dyDescent="0.25">
      <c r="B6" t="s">
        <v>117</v>
      </c>
      <c r="D6" t="s">
        <v>187</v>
      </c>
      <c r="H6" s="41" t="str">
        <f>_xlfn.CONCAT('F-1. Budget Summary'!B35," - ",'F-1. Budget Summary'!C35)</f>
        <v xml:space="preserve">Subordinate Construction Loan - </v>
      </c>
      <c r="I6" s="42">
        <f>'F-1. Budget Summary'!F35</f>
        <v>0</v>
      </c>
      <c r="O6" t="s">
        <v>285</v>
      </c>
    </row>
    <row r="7" spans="2:15" ht="15.75" x14ac:dyDescent="0.25">
      <c r="D7" t="s">
        <v>190</v>
      </c>
      <c r="H7" s="41" t="str">
        <f>'F-1. Budget Summary'!B36</f>
        <v>Tax Exempt Bonds (4% Only)</v>
      </c>
      <c r="I7" s="42">
        <f>'F-1. Budget Summary'!F36</f>
        <v>0</v>
      </c>
      <c r="O7" t="s">
        <v>286</v>
      </c>
    </row>
    <row r="8" spans="2:15" ht="15.75" x14ac:dyDescent="0.25">
      <c r="H8" s="41" t="str">
        <f>_xlfn.CONCAT('F-1. Budget Summary'!B38," - ",'F-1. Budget Summary'!C38)</f>
        <v xml:space="preserve">PHDC Loan - </v>
      </c>
      <c r="I8" s="42">
        <f>'F-1. Budget Summary'!F38</f>
        <v>0</v>
      </c>
      <c r="O8" t="s">
        <v>287</v>
      </c>
    </row>
    <row r="9" spans="2:15" ht="15.75" x14ac:dyDescent="0.25">
      <c r="B9" t="s">
        <v>293</v>
      </c>
      <c r="H9" s="41" t="str">
        <f>'F-1. Budget Summary'!B39</f>
        <v>PHFA PHARE</v>
      </c>
      <c r="I9" s="42">
        <f>'F-1. Budget Summary'!F39</f>
        <v>0</v>
      </c>
      <c r="O9" s="6" t="s">
        <v>7</v>
      </c>
    </row>
    <row r="10" spans="2:15" ht="15.75" x14ac:dyDescent="0.25">
      <c r="B10" s="6" t="s">
        <v>127</v>
      </c>
      <c r="H10" s="41" t="str">
        <f>_xlfn.CONCAT('F-1. Budget Summary'!B40," - ",'F-1. Budget Summary'!C40)</f>
        <v xml:space="preserve">Other Soft Loan - </v>
      </c>
      <c r="I10" s="42">
        <f>'F-1. Budget Summary'!F40</f>
        <v>0</v>
      </c>
    </row>
    <row r="11" spans="2:15" ht="15.75" x14ac:dyDescent="0.25">
      <c r="B11" t="s">
        <v>294</v>
      </c>
      <c r="H11" s="41" t="str">
        <f>_xlfn.CONCAT('F-1. Budget Summary'!B41," - ",'F-1. Budget Summary'!C41)</f>
        <v xml:space="preserve">Other Soft Loan - </v>
      </c>
      <c r="I11" s="42">
        <f>'F-1. Budget Summary'!F41</f>
        <v>0</v>
      </c>
      <c r="O11" t="s">
        <v>281</v>
      </c>
    </row>
    <row r="12" spans="2:15" ht="15.75" x14ac:dyDescent="0.25">
      <c r="B12" t="s">
        <v>295</v>
      </c>
      <c r="H12" s="41" t="str">
        <f>'F-1. Budget Summary'!B43</f>
        <v>LIHTC Equity (Construction Pay-In)</v>
      </c>
      <c r="I12" s="42">
        <f>'F-1. Budget Summary'!F43</f>
        <v>0</v>
      </c>
      <c r="O12" s="6" t="s">
        <v>127</v>
      </c>
    </row>
    <row r="13" spans="2:15" ht="15.75" x14ac:dyDescent="0.25">
      <c r="H13" s="41" t="str">
        <f>'F-1. Budget Summary'!B44</f>
        <v>Historic Tax Credit Equity</v>
      </c>
      <c r="I13" s="42">
        <f>'F-1. Budget Summary'!F44</f>
        <v>0</v>
      </c>
      <c r="O13" t="s">
        <v>115</v>
      </c>
    </row>
    <row r="14" spans="2:15" ht="15.75" x14ac:dyDescent="0.25">
      <c r="H14" s="41" t="str">
        <f>'F-1. Budget Summary'!B45</f>
        <v>NMTC Equity</v>
      </c>
      <c r="I14" s="42">
        <f>'F-1. Budget Summary'!F45</f>
        <v>0</v>
      </c>
      <c r="O14" s="6" t="s">
        <v>116</v>
      </c>
    </row>
    <row r="15" spans="2:15" ht="15.75" x14ac:dyDescent="0.25">
      <c r="H15" s="41" t="str">
        <f>_xlfn.CONCAT('F-1. Budget Summary'!B46," - ",'F-1. Budget Summary'!C46)</f>
        <v xml:space="preserve">Other Tax Credit Equity - </v>
      </c>
      <c r="I15" s="42">
        <f>'F-1. Budget Summary'!F46</f>
        <v>0</v>
      </c>
      <c r="O15" t="s">
        <v>117</v>
      </c>
    </row>
    <row r="16" spans="2:15" ht="15.75" x14ac:dyDescent="0.25">
      <c r="H16" s="41" t="str">
        <f>'F-1. Budget Summary'!B48</f>
        <v>Energy Rebates</v>
      </c>
      <c r="I16" s="42">
        <f>'F-1. Budget Summary'!F48</f>
        <v>0</v>
      </c>
    </row>
    <row r="17" spans="8:15" ht="15.75" x14ac:dyDescent="0.25">
      <c r="H17" s="41" t="str">
        <f>_xlfn.CONCAT('F-1. Budget Summary'!B49," - ",'F-1. Budget Summary'!C49)</f>
        <v xml:space="preserve">Other Grants / Incentives - </v>
      </c>
      <c r="I17" s="42">
        <f>'F-1. Budget Summary'!F49</f>
        <v>0</v>
      </c>
      <c r="O17" s="6" t="s">
        <v>280</v>
      </c>
    </row>
    <row r="18" spans="8:15" ht="15.75" x14ac:dyDescent="0.25">
      <c r="H18" s="41" t="str">
        <f>'F-1. Budget Summary'!B51</f>
        <v>Sponsor Equity</v>
      </c>
      <c r="I18" s="42">
        <f>'F-1. Budget Summary'!F51</f>
        <v>0</v>
      </c>
      <c r="O18" s="6" t="s">
        <v>127</v>
      </c>
    </row>
    <row r="19" spans="8:15" ht="15.75" x14ac:dyDescent="0.25">
      <c r="H19" s="41" t="str">
        <f>'F-1. Budget Summary'!B52</f>
        <v>Deferred Developer Fee</v>
      </c>
      <c r="I19" s="42">
        <f>'F-1. Budget Summary'!F52</f>
        <v>0</v>
      </c>
      <c r="O19" s="6" t="s">
        <v>288</v>
      </c>
    </row>
    <row r="20" spans="8:15" ht="15.75" x14ac:dyDescent="0.25">
      <c r="H20" s="41" t="str">
        <f>'F-1. Budget Summary'!B53</f>
        <v>Reinvested Developer Fee</v>
      </c>
      <c r="I20" s="42">
        <f>'F-1. Budget Summary'!F53</f>
        <v>0</v>
      </c>
      <c r="O20" t="s">
        <v>289</v>
      </c>
    </row>
    <row r="21" spans="8:15" ht="15.75" x14ac:dyDescent="0.25">
      <c r="H21" s="41" t="str">
        <f>'F-1. Budget Summary'!B55</f>
        <v>Operating Reserve</v>
      </c>
      <c r="I21" s="42">
        <f>'F-1. Budget Summary'!F55</f>
        <v>0</v>
      </c>
      <c r="O21" t="s">
        <v>290</v>
      </c>
    </row>
    <row r="22" spans="8:15" ht="15.75" x14ac:dyDescent="0.25">
      <c r="H22" s="41" t="str">
        <f>'F-1. Budget Summary'!B56</f>
        <v>Accrued Interest</v>
      </c>
      <c r="I22" s="42">
        <f>'F-1. Budget Summary'!F56</f>
        <v>0</v>
      </c>
    </row>
    <row r="23" spans="8:15" ht="15.75" x14ac:dyDescent="0.25">
      <c r="H23" s="41" t="str">
        <f>_xlfn.CONCAT('F-1. Budget Summary'!B57," - ",'F-1. Budget Summary'!C57)</f>
        <v xml:space="preserve">Other Sources (Interest Carrying) - </v>
      </c>
      <c r="I23" s="42">
        <f>'F-1. Budget Summary'!F57</f>
        <v>0</v>
      </c>
      <c r="O23" s="6" t="s">
        <v>127</v>
      </c>
    </row>
    <row r="24" spans="8:15" ht="15.75" x14ac:dyDescent="0.25">
      <c r="H24" s="41" t="str">
        <f>_xlfn.CONCAT('F-1. Budget Summary'!B58," - ",'F-1. Budget Summary'!C58)</f>
        <v xml:space="preserve">Other Sources - </v>
      </c>
      <c r="I24" s="42">
        <f>'F-1. Budget Summary'!F58</f>
        <v>0</v>
      </c>
      <c r="O24" t="s">
        <v>291</v>
      </c>
    </row>
    <row r="25" spans="8:15" ht="15.75" x14ac:dyDescent="0.25">
      <c r="H25" s="41" t="str">
        <f>_xlfn.CONCAT('F-1. Budget Summary'!B59," - ",'F-1. Budget Summary'!C59)</f>
        <v xml:space="preserve">Other Sources - </v>
      </c>
      <c r="I25" s="42">
        <f>'F-1. Budget Summary'!F59</f>
        <v>0</v>
      </c>
      <c r="O25" s="6" t="s">
        <v>292</v>
      </c>
    </row>
    <row r="26" spans="8:15" ht="15.75" x14ac:dyDescent="0.25">
      <c r="H26" s="41" t="str">
        <f>_xlfn.CONCAT('F-1. Budget Summary'!B60," - ",'F-1. Budget Summary'!C60)</f>
        <v xml:space="preserve">Other Sources - </v>
      </c>
      <c r="I26" s="42">
        <f>'F-1. Budget Summary'!F60</f>
        <v>0</v>
      </c>
    </row>
    <row r="27" spans="8:15" ht="15.75" x14ac:dyDescent="0.25">
      <c r="H27" s="41" t="str">
        <f>_xlfn.CONCAT('F-1. Budget Summary'!B61," - ",'F-1. Budget Summary'!C61)</f>
        <v xml:space="preserve">Other Sources - </v>
      </c>
      <c r="I27" s="42">
        <f>'F-1. Budget Summary'!F61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E2A1B-468B-4866-8DE1-23CC5677476D}">
  <sheetPr codeName="Sheet9">
    <tabColor theme="5" tint="0.79998168889431442"/>
  </sheetPr>
  <dimension ref="A2:L113"/>
  <sheetViews>
    <sheetView showGridLines="0" tabSelected="1" zoomScale="70" zoomScaleNormal="70" workbookViewId="0">
      <selection activeCell="M14" sqref="M14"/>
    </sheetView>
  </sheetViews>
  <sheetFormatPr defaultColWidth="9.140625" defaultRowHeight="15" x14ac:dyDescent="0.25"/>
  <cols>
    <col min="1" max="1" width="6.28515625" style="48" customWidth="1"/>
    <col min="2" max="2" width="39.140625" style="48" customWidth="1"/>
    <col min="3" max="5" width="21.85546875" style="48" customWidth="1"/>
    <col min="6" max="6" width="22.140625" style="48" customWidth="1"/>
    <col min="7" max="7" width="21.85546875" style="48" customWidth="1"/>
    <col min="8" max="8" width="22.42578125" style="48" customWidth="1"/>
    <col min="9" max="9" width="27.140625" style="48" customWidth="1"/>
    <col min="10" max="10" width="18.85546875" style="48" bestFit="1" customWidth="1"/>
    <col min="11" max="11" width="17.28515625" style="48" customWidth="1"/>
    <col min="12" max="12" width="37.140625" style="48" customWidth="1"/>
    <col min="13" max="16384" width="9.140625" style="48"/>
  </cols>
  <sheetData>
    <row r="2" spans="1:11" x14ac:dyDescent="0.25">
      <c r="A2" s="10"/>
      <c r="B2" s="112" t="s">
        <v>173</v>
      </c>
    </row>
    <row r="3" spans="1:11" x14ac:dyDescent="0.25">
      <c r="B3" s="49"/>
      <c r="G3" s="49"/>
    </row>
    <row r="4" spans="1:11" x14ac:dyDescent="0.25">
      <c r="B4" s="49" t="s">
        <v>170</v>
      </c>
      <c r="C4" s="642"/>
      <c r="D4" s="643"/>
      <c r="G4" s="49" t="s">
        <v>176</v>
      </c>
      <c r="H4" s="613">
        <f>'F-5. Units &amp; Income'!D12</f>
        <v>0</v>
      </c>
    </row>
    <row r="5" spans="1:11" x14ac:dyDescent="0.25">
      <c r="B5" s="49" t="s">
        <v>171</v>
      </c>
      <c r="C5" s="642" t="s">
        <v>127</v>
      </c>
      <c r="D5" s="643"/>
      <c r="G5" s="49" t="s">
        <v>179</v>
      </c>
      <c r="H5" s="613">
        <f>SUM('F-5. Units &amp; Income'!H26:H79)</f>
        <v>0</v>
      </c>
      <c r="I5" s="50" t="str">
        <f>IFERROR(IF(H5/$H$4&gt;10%,"Meets 10% Req","Does Not Meet 10% Req")," ")</f>
        <v xml:space="preserve"> </v>
      </c>
      <c r="J5" s="51"/>
    </row>
    <row r="6" spans="1:11" x14ac:dyDescent="0.25">
      <c r="B6" s="49" t="s">
        <v>172</v>
      </c>
      <c r="C6" s="642"/>
      <c r="D6" s="643"/>
      <c r="G6" s="49" t="s">
        <v>181</v>
      </c>
      <c r="H6" s="613">
        <f>SUM('F-5. Units &amp; Income'!I26:I79)</f>
        <v>0</v>
      </c>
      <c r="I6" s="50" t="str">
        <f>IFERROR(IF(H6/$H$4&gt;4%,"Meets 4% Req","Does Not Meet 4% Req")," ")</f>
        <v xml:space="preserve"> </v>
      </c>
      <c r="J6" s="51"/>
    </row>
    <row r="7" spans="1:11" x14ac:dyDescent="0.25">
      <c r="B7" s="49" t="s">
        <v>329</v>
      </c>
      <c r="C7" s="642"/>
      <c r="D7" s="643"/>
      <c r="G7" s="49" t="s">
        <v>180</v>
      </c>
      <c r="H7" s="458"/>
      <c r="I7" s="50" t="str">
        <f>IFERROR(IF(H7/$H$4&gt;4%,"Meets 4% Req","Does Not Meet 4% Req")," ")</f>
        <v xml:space="preserve"> </v>
      </c>
      <c r="J7" s="51"/>
    </row>
    <row r="8" spans="1:11" x14ac:dyDescent="0.25">
      <c r="B8" s="49" t="s">
        <v>177</v>
      </c>
      <c r="C8" s="100"/>
      <c r="D8" s="101"/>
      <c r="G8" s="49" t="s">
        <v>182</v>
      </c>
      <c r="H8" s="458"/>
      <c r="I8" s="50" t="str">
        <f>IF(AND(C5="New Construction",H8&lt;&gt;H4),"Does Not Meet 100% Visitability Req for New Construction - Waiver Required","Meets Req or N/A")</f>
        <v>Meets Req or N/A</v>
      </c>
      <c r="J8" s="51"/>
    </row>
    <row r="9" spans="1:11" x14ac:dyDescent="0.25">
      <c r="B9" s="49" t="s">
        <v>178</v>
      </c>
      <c r="C9" s="102"/>
      <c r="D9" s="101"/>
      <c r="G9" s="49"/>
    </row>
    <row r="10" spans="1:11" x14ac:dyDescent="0.25">
      <c r="B10" s="49" t="s">
        <v>277</v>
      </c>
      <c r="C10" s="102"/>
      <c r="D10" s="101"/>
      <c r="G10" s="49"/>
    </row>
    <row r="11" spans="1:11" x14ac:dyDescent="0.25">
      <c r="B11" s="49"/>
      <c r="C11" s="52"/>
      <c r="D11" s="52"/>
      <c r="G11" s="49"/>
    </row>
    <row r="12" spans="1:11" x14ac:dyDescent="0.25">
      <c r="A12" s="10"/>
      <c r="B12" s="112" t="s">
        <v>253</v>
      </c>
    </row>
    <row r="13" spans="1:11" x14ac:dyDescent="0.25">
      <c r="C13" s="53" t="s">
        <v>0</v>
      </c>
    </row>
    <row r="14" spans="1:11" x14ac:dyDescent="0.25">
      <c r="B14" s="49" t="s">
        <v>174</v>
      </c>
      <c r="C14" s="48" t="s">
        <v>17</v>
      </c>
      <c r="D14" s="48" t="s">
        <v>18</v>
      </c>
      <c r="E14" s="48" t="s">
        <v>19</v>
      </c>
      <c r="F14" s="48" t="s">
        <v>20</v>
      </c>
      <c r="G14" s="48" t="s">
        <v>147</v>
      </c>
      <c r="H14" s="48" t="s">
        <v>140</v>
      </c>
      <c r="I14" s="53" t="s">
        <v>81</v>
      </c>
      <c r="K14" s="54"/>
    </row>
    <row r="15" spans="1:11" x14ac:dyDescent="0.25">
      <c r="B15" s="55" t="s">
        <v>2</v>
      </c>
      <c r="C15" s="56">
        <f>SUMIFS('F-5. Units &amp; Income'!$G$26:$G$79,'F-5. Units &amp; Income'!$D$26:$D$79,C$14,'F-5. Units &amp; Income'!$B$26:$B$79,$B15)</f>
        <v>0</v>
      </c>
      <c r="D15" s="56">
        <f>SUMIFS('F-5. Units &amp; Income'!$G$26:$G$79,'F-5. Units &amp; Income'!$D$26:$D$79,D$14,'F-5. Units &amp; Income'!$B$26:$B$79,$B15)</f>
        <v>0</v>
      </c>
      <c r="E15" s="56">
        <f>SUMIFS('F-5. Units &amp; Income'!$G$26:$G$79,'F-5. Units &amp; Income'!$D$26:$D$79,E$14,'F-5. Units &amp; Income'!$B$26:$B$79,$B15)</f>
        <v>0</v>
      </c>
      <c r="F15" s="56">
        <f>SUMIFS('F-5. Units &amp; Income'!$G$26:$G$79,'F-5. Units &amp; Income'!$D$26:$D$79,F$14,'F-5. Units &amp; Income'!$B$26:$B$79,$B15)</f>
        <v>0</v>
      </c>
      <c r="G15" s="56">
        <f>SUMIFS('F-5. Units &amp; Income'!$G$26:$G$79,'F-5. Units &amp; Income'!$D$26:$D$79,G$14,'F-5. Units &amp; Income'!$B$26:$B$79,$B15)</f>
        <v>0</v>
      </c>
      <c r="H15" s="56">
        <f>SUMIFS('F-5. Units &amp; Income'!$G$26:$G$79,'F-5. Units &amp; Income'!$D$26:$D$79,H$14,'F-5. Units &amp; Income'!$B$26:$B$79,$B15)</f>
        <v>0</v>
      </c>
      <c r="I15" s="56">
        <f>SUM(C15:H15)</f>
        <v>0</v>
      </c>
    </row>
    <row r="16" spans="1:11" x14ac:dyDescent="0.25">
      <c r="B16" s="57" t="s">
        <v>3</v>
      </c>
      <c r="C16" s="56">
        <f>SUMIFS('F-5. Units &amp; Income'!$G$26:$G$79,'F-5. Units &amp; Income'!$D$26:$D$79,C$14,'F-5. Units &amp; Income'!$B$26:$B$79,$B16)</f>
        <v>0</v>
      </c>
      <c r="D16" s="56">
        <f>SUMIFS('F-5. Units &amp; Income'!$G$26:$G$79,'F-5. Units &amp; Income'!$D$26:$D$79,D$14,'F-5. Units &amp; Income'!$B$26:$B$79,$B16)</f>
        <v>0</v>
      </c>
      <c r="E16" s="56">
        <f>SUMIFS('F-5. Units &amp; Income'!$G$26:$G$79,'F-5. Units &amp; Income'!$D$26:$D$79,E$14,'F-5. Units &amp; Income'!$B$26:$B$79,$B16)</f>
        <v>0</v>
      </c>
      <c r="F16" s="56">
        <f>SUMIFS('F-5. Units &amp; Income'!$G$26:$G$79,'F-5. Units &amp; Income'!$D$26:$D$79,F$14,'F-5. Units &amp; Income'!$B$26:$B$79,$B16)</f>
        <v>0</v>
      </c>
      <c r="G16" s="56">
        <f>SUMIFS('F-5. Units &amp; Income'!$G$26:$G$79,'F-5. Units &amp; Income'!$D$26:$D$79,G$14,'F-5. Units &amp; Income'!$B$26:$B$79,$B16)</f>
        <v>0</v>
      </c>
      <c r="H16" s="56">
        <f>SUMIFS('F-5. Units &amp; Income'!$G$26:$G$79,'F-5. Units &amp; Income'!$D$26:$D$79,H$14,'F-5. Units &amp; Income'!$B$26:$B$79,$B16)</f>
        <v>0</v>
      </c>
      <c r="I16" s="56">
        <f>SUM(C16:H16)</f>
        <v>0</v>
      </c>
    </row>
    <row r="17" spans="1:12" x14ac:dyDescent="0.25">
      <c r="B17" s="57" t="s">
        <v>4</v>
      </c>
      <c r="C17" s="56">
        <f>SUMIFS('F-5. Units &amp; Income'!$G$26:$G$79,'F-5. Units &amp; Income'!$D$26:$D$79,C$14,'F-5. Units &amp; Income'!$B$26:$B$79,$B17)</f>
        <v>0</v>
      </c>
      <c r="D17" s="56">
        <f>SUMIFS('F-5. Units &amp; Income'!$G$26:$G$79,'F-5. Units &amp; Income'!$D$26:$D$79,D$14,'F-5. Units &amp; Income'!$B$26:$B$79,$B17)</f>
        <v>0</v>
      </c>
      <c r="E17" s="56">
        <f>SUMIFS('F-5. Units &amp; Income'!$G$26:$G$79,'F-5. Units &amp; Income'!$D$26:$D$79,E$14,'F-5. Units &amp; Income'!$B$26:$B$79,$B17)</f>
        <v>0</v>
      </c>
      <c r="F17" s="56">
        <f>SUMIFS('F-5. Units &amp; Income'!$G$26:$G$79,'F-5. Units &amp; Income'!$D$26:$D$79,F$14,'F-5. Units &amp; Income'!$B$26:$B$79,$B17)</f>
        <v>0</v>
      </c>
      <c r="G17" s="56">
        <f>SUMIFS('F-5. Units &amp; Income'!$G$26:$G$79,'F-5. Units &amp; Income'!$D$26:$D$79,G$14,'F-5. Units &amp; Income'!$B$26:$B$79,$B17)</f>
        <v>0</v>
      </c>
      <c r="H17" s="56">
        <f>SUMIFS('F-5. Units &amp; Income'!$G$26:$G$79,'F-5. Units &amp; Income'!$D$26:$D$79,H$14,'F-5. Units &amp; Income'!$B$26:$B$79,$B17)</f>
        <v>0</v>
      </c>
      <c r="I17" s="56">
        <f>SUM(C17:H17)</f>
        <v>0</v>
      </c>
    </row>
    <row r="18" spans="1:12" x14ac:dyDescent="0.25">
      <c r="B18" s="57" t="s">
        <v>5</v>
      </c>
      <c r="C18" s="56">
        <f>SUMIFS('F-5. Units &amp; Income'!$G$26:$G$79,'F-5. Units &amp; Income'!$D$26:$D$79,C$14,'F-5. Units &amp; Income'!$B$26:$B$79,$B18)</f>
        <v>0</v>
      </c>
      <c r="D18" s="56">
        <f>SUMIFS('F-5. Units &amp; Income'!$G$26:$G$79,'F-5. Units &amp; Income'!$D$26:$D$79,D$14,'F-5. Units &amp; Income'!$B$26:$B$79,$B18)</f>
        <v>0</v>
      </c>
      <c r="E18" s="56">
        <f>SUMIFS('F-5. Units &amp; Income'!$G$26:$G$79,'F-5. Units &amp; Income'!$D$26:$D$79,E$14,'F-5. Units &amp; Income'!$B$26:$B$79,$B18)</f>
        <v>0</v>
      </c>
      <c r="F18" s="56">
        <f>SUMIFS('F-5. Units &amp; Income'!$G$26:$G$79,'F-5. Units &amp; Income'!$D$26:$D$79,F$14,'F-5. Units &amp; Income'!$B$26:$B$79,$B18)</f>
        <v>0</v>
      </c>
      <c r="G18" s="56">
        <f>SUMIFS('F-5. Units &amp; Income'!$G$26:$G$79,'F-5. Units &amp; Income'!$D$26:$D$79,G$14,'F-5. Units &amp; Income'!$B$26:$B$79,$B18)</f>
        <v>0</v>
      </c>
      <c r="H18" s="56">
        <f>SUMIFS('F-5. Units &amp; Income'!$G$26:$G$79,'F-5. Units &amp; Income'!$D$26:$D$79,H$14,'F-5. Units &amp; Income'!$B$26:$B$79,$B18)</f>
        <v>0</v>
      </c>
      <c r="I18" s="56">
        <f t="shared" ref="I18:I21" si="0">SUM(C18:H18)</f>
        <v>0</v>
      </c>
    </row>
    <row r="19" spans="1:12" x14ac:dyDescent="0.25">
      <c r="B19" s="57" t="s">
        <v>377</v>
      </c>
      <c r="C19" s="56">
        <f>SUMIFS('F-5. Units &amp; Income'!$G$26:$G$79,'F-5. Units &amp; Income'!$D$26:$D$79,C$14,'F-5. Units &amp; Income'!$B$26:$B$79,$B19)</f>
        <v>0</v>
      </c>
      <c r="D19" s="56">
        <f>SUMIFS('F-5. Units &amp; Income'!$G$26:$G$79,'F-5. Units &amp; Income'!$D$26:$D$79,D$14,'F-5. Units &amp; Income'!$B$26:$B$79,$B19)</f>
        <v>0</v>
      </c>
      <c r="E19" s="56">
        <f>SUMIFS('F-5. Units &amp; Income'!$G$26:$G$79,'F-5. Units &amp; Income'!$D$26:$D$79,E$14,'F-5. Units &amp; Income'!$B$26:$B$79,$B19)</f>
        <v>0</v>
      </c>
      <c r="F19" s="56">
        <f>SUMIFS('F-5. Units &amp; Income'!$G$26:$G$79,'F-5. Units &amp; Income'!$D$26:$D$79,F$14,'F-5. Units &amp; Income'!$B$26:$B$79,$B19)</f>
        <v>0</v>
      </c>
      <c r="G19" s="56">
        <f>SUMIFS('F-5. Units &amp; Income'!$G$26:$G$79,'F-5. Units &amp; Income'!$D$26:$D$79,G$14,'F-5. Units &amp; Income'!$B$26:$B$79,$B19)</f>
        <v>0</v>
      </c>
      <c r="H19" s="56">
        <f>SUMIFS('F-5. Units &amp; Income'!$G$26:$G$79,'F-5. Units &amp; Income'!$D$26:$D$79,H$14,'F-5. Units &amp; Income'!$B$26:$B$79,$B19)</f>
        <v>0</v>
      </c>
      <c r="I19" s="56">
        <f t="shared" si="0"/>
        <v>0</v>
      </c>
    </row>
    <row r="20" spans="1:12" x14ac:dyDescent="0.25">
      <c r="B20" s="57" t="s">
        <v>378</v>
      </c>
      <c r="C20" s="56">
        <f>SUMIFS('F-5. Units &amp; Income'!$G$26:$G$79,'F-5. Units &amp; Income'!$D$26:$D$79,C$14,'F-5. Units &amp; Income'!$B$26:$B$79,$B20)</f>
        <v>0</v>
      </c>
      <c r="D20" s="56">
        <f>SUMIFS('F-5. Units &amp; Income'!$G$26:$G$79,'F-5. Units &amp; Income'!$D$26:$D$79,D$14,'F-5. Units &amp; Income'!$B$26:$B$79,$B20)</f>
        <v>0</v>
      </c>
      <c r="E20" s="56">
        <f>SUMIFS('F-5. Units &amp; Income'!$G$26:$G$79,'F-5. Units &amp; Income'!$D$26:$D$79,E$14,'F-5. Units &amp; Income'!$B$26:$B$79,$B20)</f>
        <v>0</v>
      </c>
      <c r="F20" s="56">
        <f>SUMIFS('F-5. Units &amp; Income'!$G$26:$G$79,'F-5. Units &amp; Income'!$D$26:$D$79,F$14,'F-5. Units &amp; Income'!$B$26:$B$79,$B20)</f>
        <v>0</v>
      </c>
      <c r="G20" s="56">
        <f>SUMIFS('F-5. Units &amp; Income'!$G$26:$G$79,'F-5. Units &amp; Income'!$D$26:$D$79,G$14,'F-5. Units &amp; Income'!$B$26:$B$79,$B20)</f>
        <v>0</v>
      </c>
      <c r="H20" s="56">
        <f>SUMIFS('F-5. Units &amp; Income'!$G$26:$G$79,'F-5. Units &amp; Income'!$D$26:$D$79,H$14,'F-5. Units &amp; Income'!$B$26:$B$79,$B20)</f>
        <v>0</v>
      </c>
      <c r="I20" s="56">
        <f t="shared" si="0"/>
        <v>0</v>
      </c>
    </row>
    <row r="21" spans="1:12" x14ac:dyDescent="0.25">
      <c r="B21" s="588" t="s">
        <v>398</v>
      </c>
      <c r="C21" s="56">
        <f>SUMIFS('F-5. Units &amp; Income'!$G$26:$G$79,'F-5. Units &amp; Income'!$D$26:$D$79,C$14,'F-5. Units &amp; Income'!$B$26:$B$79,$B21)</f>
        <v>0</v>
      </c>
      <c r="D21" s="56">
        <f>SUMIFS('F-5. Units &amp; Income'!$G$26:$G$79,'F-5. Units &amp; Income'!$D$26:$D$79,D$14,'F-5. Units &amp; Income'!$B$26:$B$79,$B21)</f>
        <v>0</v>
      </c>
      <c r="E21" s="56">
        <f>SUMIFS('F-5. Units &amp; Income'!$G$26:$G$79,'F-5. Units &amp; Income'!$D$26:$D$79,E$14,'F-5. Units &amp; Income'!$B$26:$B$79,$B21)</f>
        <v>0</v>
      </c>
      <c r="F21" s="56">
        <f>SUMIFS('F-5. Units &amp; Income'!$G$26:$G$79,'F-5. Units &amp; Income'!$D$26:$D$79,F$14,'F-5. Units &amp; Income'!$B$26:$B$79,$B21)</f>
        <v>0</v>
      </c>
      <c r="G21" s="56">
        <f>SUMIFS('F-5. Units &amp; Income'!$G$26:$G$79,'F-5. Units &amp; Income'!$D$26:$D$79,G$14,'F-5. Units &amp; Income'!$B$26:$B$79,$B21)</f>
        <v>0</v>
      </c>
      <c r="H21" s="56">
        <f>SUMIFS('F-5. Units &amp; Income'!$G$26:$G$79,'F-5. Units &amp; Income'!$D$26:$D$79,H$14,'F-5. Units &amp; Income'!$B$26:$B$79,$B21)</f>
        <v>0</v>
      </c>
      <c r="I21" s="56">
        <f t="shared" si="0"/>
        <v>0</v>
      </c>
    </row>
    <row r="22" spans="1:12" x14ac:dyDescent="0.25">
      <c r="B22" s="586" t="s">
        <v>81</v>
      </c>
      <c r="C22" s="587">
        <f>SUM(C15:C21)</f>
        <v>0</v>
      </c>
      <c r="D22" s="587">
        <f t="shared" ref="D22:H22" si="1">SUM(D15:D21)</f>
        <v>0</v>
      </c>
      <c r="E22" s="587">
        <f t="shared" si="1"/>
        <v>0</v>
      </c>
      <c r="F22" s="587">
        <f t="shared" si="1"/>
        <v>0</v>
      </c>
      <c r="G22" s="587">
        <f t="shared" si="1"/>
        <v>0</v>
      </c>
      <c r="H22" s="587">
        <f t="shared" si="1"/>
        <v>0</v>
      </c>
      <c r="I22" s="587">
        <f>SUM(I15:I21)</f>
        <v>0</v>
      </c>
    </row>
    <row r="23" spans="1:12" x14ac:dyDescent="0.25">
      <c r="B23" s="57"/>
      <c r="C23" s="58"/>
      <c r="D23" s="58"/>
      <c r="E23" s="58"/>
      <c r="F23" s="58"/>
      <c r="G23" s="58"/>
      <c r="H23" s="58"/>
      <c r="I23" s="58"/>
    </row>
    <row r="24" spans="1:12" x14ac:dyDescent="0.25">
      <c r="B24" s="59" t="s">
        <v>202</v>
      </c>
      <c r="C24" s="60">
        <v>259164</v>
      </c>
      <c r="D24" s="60">
        <v>297092</v>
      </c>
      <c r="E24" s="60">
        <v>361273</v>
      </c>
      <c r="F24" s="60">
        <v>457653</v>
      </c>
      <c r="G24" s="60">
        <v>502767</v>
      </c>
      <c r="H24" s="61"/>
      <c r="I24" s="61"/>
    </row>
    <row r="25" spans="1:12" x14ac:dyDescent="0.25">
      <c r="B25" s="59" t="s">
        <v>298</v>
      </c>
      <c r="C25" s="60">
        <v>187658</v>
      </c>
      <c r="D25" s="60">
        <v>215122</v>
      </c>
      <c r="E25" s="60">
        <v>261595</v>
      </c>
      <c r="F25" s="60">
        <v>338419</v>
      </c>
      <c r="G25" s="60">
        <v>371477</v>
      </c>
      <c r="H25" s="61" t="s">
        <v>201</v>
      </c>
      <c r="I25" s="61"/>
    </row>
    <row r="27" spans="1:12" x14ac:dyDescent="0.25">
      <c r="A27" s="10"/>
      <c r="B27" s="112" t="s">
        <v>374</v>
      </c>
    </row>
    <row r="28" spans="1:12" customFormat="1" ht="12.95" customHeight="1" x14ac:dyDescent="0.25">
      <c r="B28" s="113"/>
      <c r="C28" s="114"/>
      <c r="D28" s="114"/>
      <c r="E28" s="114"/>
      <c r="F28" s="114"/>
      <c r="G28" s="114"/>
    </row>
    <row r="29" spans="1:12" ht="30" customHeight="1" x14ac:dyDescent="0.25">
      <c r="B29" s="111" t="s">
        <v>373</v>
      </c>
      <c r="C29" s="110" t="s">
        <v>311</v>
      </c>
      <c r="D29" s="110" t="s">
        <v>6</v>
      </c>
      <c r="E29" s="110" t="s">
        <v>376</v>
      </c>
      <c r="F29" s="81" t="s">
        <v>8</v>
      </c>
      <c r="G29" s="62" t="s">
        <v>9</v>
      </c>
      <c r="H29" s="62" t="s">
        <v>328</v>
      </c>
      <c r="I29" s="637" t="s">
        <v>169</v>
      </c>
      <c r="J29" s="638"/>
      <c r="K29" s="638"/>
      <c r="L29" s="639"/>
    </row>
    <row r="30" spans="1:12" ht="18" customHeight="1" x14ac:dyDescent="0.25">
      <c r="B30" s="63" t="s">
        <v>238</v>
      </c>
      <c r="C30" s="64"/>
      <c r="D30" s="64"/>
      <c r="E30" s="64"/>
      <c r="F30" s="65"/>
      <c r="G30" s="66"/>
      <c r="H30" s="551"/>
    </row>
    <row r="31" spans="1:12" ht="18" customHeight="1" x14ac:dyDescent="0.25">
      <c r="B31" s="67" t="s">
        <v>393</v>
      </c>
      <c r="C31" s="68"/>
      <c r="D31" s="105"/>
      <c r="E31" s="224">
        <v>0</v>
      </c>
      <c r="F31" s="614">
        <f>SUM(D31:E31)</f>
        <v>0</v>
      </c>
      <c r="G31" s="69">
        <f>IFERROR(F31/$F$63,0)</f>
        <v>0</v>
      </c>
      <c r="H31" s="554"/>
      <c r="I31" s="634"/>
      <c r="J31" s="634"/>
      <c r="K31" s="634"/>
      <c r="L31" s="635"/>
    </row>
    <row r="32" spans="1:12" ht="18" customHeight="1" x14ac:dyDescent="0.25">
      <c r="B32" s="67" t="s">
        <v>394</v>
      </c>
      <c r="C32" s="68"/>
      <c r="D32" s="105">
        <v>0</v>
      </c>
      <c r="E32" s="224">
        <v>0</v>
      </c>
      <c r="F32" s="614">
        <f>SUM(D32:E32)</f>
        <v>0</v>
      </c>
      <c r="G32" s="69">
        <f>IFERROR(F32/$F$63,0)</f>
        <v>0</v>
      </c>
      <c r="H32" s="554"/>
      <c r="I32" s="634"/>
      <c r="J32" s="634"/>
      <c r="K32" s="634"/>
      <c r="L32" s="635"/>
    </row>
    <row r="33" spans="2:12" ht="18" customHeight="1" x14ac:dyDescent="0.25">
      <c r="B33" s="63" t="s">
        <v>239</v>
      </c>
      <c r="C33" s="575"/>
      <c r="D33" s="576"/>
      <c r="E33" s="576"/>
      <c r="F33" s="576"/>
      <c r="G33" s="577"/>
      <c r="H33" s="553"/>
    </row>
    <row r="34" spans="2:12" ht="18" customHeight="1" x14ac:dyDescent="0.25">
      <c r="B34" s="67" t="s">
        <v>240</v>
      </c>
      <c r="C34" s="39"/>
      <c r="D34" s="105">
        <v>0</v>
      </c>
      <c r="E34" s="224">
        <v>0</v>
      </c>
      <c r="F34" s="614">
        <f>SUM(D34:E34)</f>
        <v>0</v>
      </c>
      <c r="G34" s="69">
        <f>IFERROR(F34/$F$63,0)</f>
        <v>0</v>
      </c>
      <c r="H34" s="555"/>
      <c r="I34" s="634"/>
      <c r="J34" s="634"/>
      <c r="K34" s="634"/>
      <c r="L34" s="635"/>
    </row>
    <row r="35" spans="2:12" ht="18" customHeight="1" x14ac:dyDescent="0.25">
      <c r="B35" s="67" t="s">
        <v>241</v>
      </c>
      <c r="C35" s="39"/>
      <c r="D35" s="105">
        <v>0</v>
      </c>
      <c r="E35" s="224">
        <v>0</v>
      </c>
      <c r="F35" s="614">
        <f t="shared" ref="F35:F36" si="2">SUM(D35:E35)</f>
        <v>0</v>
      </c>
      <c r="G35" s="69">
        <f>IFERROR(F35/$F$63,0)</f>
        <v>0</v>
      </c>
      <c r="H35" s="555"/>
      <c r="I35" s="634"/>
      <c r="J35" s="634"/>
      <c r="K35" s="634"/>
      <c r="L35" s="635"/>
    </row>
    <row r="36" spans="2:12" ht="18" customHeight="1" x14ac:dyDescent="0.25">
      <c r="B36" s="67" t="s">
        <v>236</v>
      </c>
      <c r="C36" s="70"/>
      <c r="D36" s="105">
        <v>0</v>
      </c>
      <c r="E36" s="224">
        <v>0</v>
      </c>
      <c r="F36" s="614">
        <f t="shared" si="2"/>
        <v>0</v>
      </c>
      <c r="G36" s="69">
        <f>IFERROR(F36/$F$63,0)</f>
        <v>0</v>
      </c>
      <c r="H36" s="555"/>
      <c r="I36" s="103"/>
      <c r="J36" s="103"/>
      <c r="K36" s="103"/>
      <c r="L36" s="104"/>
    </row>
    <row r="37" spans="2:12" ht="18" customHeight="1" x14ac:dyDescent="0.25">
      <c r="B37" s="63" t="s">
        <v>242</v>
      </c>
      <c r="C37" s="575"/>
      <c r="D37" s="576"/>
      <c r="E37" s="576"/>
      <c r="F37" s="576"/>
      <c r="G37" s="577"/>
      <c r="H37" s="553"/>
      <c r="L37" s="109"/>
    </row>
    <row r="38" spans="2:12" ht="15.75" x14ac:dyDescent="0.25">
      <c r="B38" s="67" t="s">
        <v>10</v>
      </c>
      <c r="C38" s="39"/>
      <c r="D38" s="105">
        <v>0</v>
      </c>
      <c r="E38" s="224">
        <v>0</v>
      </c>
      <c r="F38" s="614">
        <f>SUM(D38:E38)</f>
        <v>0</v>
      </c>
      <c r="G38" s="69">
        <f>IFERROR(F38/$F$63,0)</f>
        <v>0</v>
      </c>
      <c r="H38" s="556"/>
      <c r="I38" s="642"/>
      <c r="J38" s="644"/>
      <c r="K38" s="644"/>
      <c r="L38" s="645"/>
    </row>
    <row r="39" spans="2:12" ht="15.75" x14ac:dyDescent="0.25">
      <c r="B39" s="67" t="s">
        <v>235</v>
      </c>
      <c r="C39" s="39"/>
      <c r="D39" s="105">
        <v>0</v>
      </c>
      <c r="E39" s="224">
        <v>0</v>
      </c>
      <c r="F39" s="614">
        <f t="shared" ref="F39:F41" si="3">SUM(D39:E39)</f>
        <v>0</v>
      </c>
      <c r="G39" s="69">
        <f>IFERROR(F39/$F$63,0)</f>
        <v>0</v>
      </c>
      <c r="H39" s="556"/>
      <c r="I39" s="642"/>
      <c r="J39" s="644"/>
      <c r="K39" s="644"/>
      <c r="L39" s="645"/>
    </row>
    <row r="40" spans="2:12" ht="15.75" x14ac:dyDescent="0.25">
      <c r="B40" s="67" t="s">
        <v>243</v>
      </c>
      <c r="C40" s="39"/>
      <c r="D40" s="105">
        <v>0</v>
      </c>
      <c r="E40" s="224">
        <v>0</v>
      </c>
      <c r="F40" s="614">
        <f t="shared" si="3"/>
        <v>0</v>
      </c>
      <c r="G40" s="69">
        <f>IFERROR(F40/$F$63,0)</f>
        <v>0</v>
      </c>
      <c r="H40" s="557"/>
      <c r="I40" s="560"/>
      <c r="J40" s="561"/>
      <c r="K40" s="561"/>
      <c r="L40" s="562"/>
    </row>
    <row r="41" spans="2:12" ht="15.75" x14ac:dyDescent="0.25">
      <c r="B41" s="67" t="s">
        <v>243</v>
      </c>
      <c r="C41" s="39"/>
      <c r="D41" s="105">
        <v>0</v>
      </c>
      <c r="E41" s="224">
        <v>0</v>
      </c>
      <c r="F41" s="614">
        <f t="shared" si="3"/>
        <v>0</v>
      </c>
      <c r="G41" s="69">
        <f>IFERROR(F41/$F$63,0)</f>
        <v>0</v>
      </c>
      <c r="H41" s="557"/>
      <c r="I41" s="642"/>
      <c r="J41" s="644"/>
      <c r="K41" s="644"/>
      <c r="L41" s="645"/>
    </row>
    <row r="42" spans="2:12" ht="15.75" x14ac:dyDescent="0.25">
      <c r="B42" s="63" t="s">
        <v>244</v>
      </c>
      <c r="C42" s="575"/>
      <c r="D42" s="576"/>
      <c r="E42" s="576"/>
      <c r="F42" s="576"/>
      <c r="G42" s="577"/>
      <c r="H42" s="553"/>
    </row>
    <row r="43" spans="2:12" ht="15.75" x14ac:dyDescent="0.25">
      <c r="B43" s="67" t="s">
        <v>245</v>
      </c>
      <c r="C43" s="68"/>
      <c r="D43" s="105">
        <v>0</v>
      </c>
      <c r="E43" s="224">
        <v>0</v>
      </c>
      <c r="F43" s="614">
        <f>SUM(D43:E43)</f>
        <v>0</v>
      </c>
      <c r="G43" s="69">
        <f>IFERROR(F43/$F$63,0)</f>
        <v>0</v>
      </c>
      <c r="H43" s="555"/>
      <c r="I43" s="634"/>
      <c r="J43" s="634"/>
      <c r="K43" s="634"/>
      <c r="L43" s="635"/>
    </row>
    <row r="44" spans="2:12" ht="15.75" x14ac:dyDescent="0.25">
      <c r="B44" s="67" t="s">
        <v>246</v>
      </c>
      <c r="C44" s="72"/>
      <c r="D44" s="105">
        <v>0</v>
      </c>
      <c r="E44" s="224">
        <v>0</v>
      </c>
      <c r="F44" s="614">
        <f t="shared" ref="F44:F46" si="4">SUM(D44:E44)</f>
        <v>0</v>
      </c>
      <c r="G44" s="69">
        <f>IFERROR(F44/$F$63,0)</f>
        <v>0</v>
      </c>
      <c r="H44" s="555"/>
      <c r="I44" s="634"/>
      <c r="J44" s="634"/>
      <c r="K44" s="634"/>
      <c r="L44" s="635"/>
    </row>
    <row r="45" spans="2:12" ht="15.75" x14ac:dyDescent="0.25">
      <c r="B45" s="67" t="s">
        <v>247</v>
      </c>
      <c r="C45" s="72"/>
      <c r="D45" s="105">
        <v>0</v>
      </c>
      <c r="E45" s="224">
        <v>0</v>
      </c>
      <c r="F45" s="614">
        <f t="shared" si="4"/>
        <v>0</v>
      </c>
      <c r="G45" s="69">
        <f>IFERROR(F45/$F$63,0)</f>
        <v>0</v>
      </c>
      <c r="H45" s="555"/>
      <c r="I45" s="634"/>
      <c r="J45" s="634"/>
      <c r="K45" s="634"/>
      <c r="L45" s="635"/>
    </row>
    <row r="46" spans="2:12" ht="15.75" x14ac:dyDescent="0.25">
      <c r="B46" s="73" t="s">
        <v>248</v>
      </c>
      <c r="C46" s="39"/>
      <c r="D46" s="105">
        <v>0</v>
      </c>
      <c r="E46" s="224">
        <v>0</v>
      </c>
      <c r="F46" s="614">
        <f t="shared" si="4"/>
        <v>0</v>
      </c>
      <c r="G46" s="69">
        <f>IFERROR(F46/$F$63,0)</f>
        <v>0</v>
      </c>
      <c r="H46" s="555"/>
      <c r="I46" s="634"/>
      <c r="J46" s="634"/>
      <c r="K46" s="634"/>
      <c r="L46" s="635"/>
    </row>
    <row r="47" spans="2:12" ht="15.75" x14ac:dyDescent="0.25">
      <c r="B47" s="63" t="s">
        <v>249</v>
      </c>
      <c r="C47" s="575"/>
      <c r="D47" s="576"/>
      <c r="E47" s="576"/>
      <c r="F47" s="576"/>
      <c r="G47" s="558"/>
      <c r="H47" s="553"/>
    </row>
    <row r="48" spans="2:12" ht="15.75" x14ac:dyDescent="0.25">
      <c r="B48" s="67" t="s">
        <v>257</v>
      </c>
      <c r="C48" s="74"/>
      <c r="D48" s="105">
        <v>0</v>
      </c>
      <c r="E48" s="224">
        <v>0</v>
      </c>
      <c r="F48" s="614">
        <f>SUM(D48:E48)</f>
        <v>0</v>
      </c>
      <c r="G48" s="69">
        <f>IFERROR(F48/$F$63,0)</f>
        <v>0</v>
      </c>
      <c r="H48" s="555"/>
      <c r="I48" s="636"/>
      <c r="J48" s="634"/>
      <c r="K48" s="634"/>
      <c r="L48" s="635"/>
    </row>
    <row r="49" spans="1:12" ht="15.75" x14ac:dyDescent="0.25">
      <c r="B49" s="67" t="s">
        <v>258</v>
      </c>
      <c r="C49" s="39"/>
      <c r="D49" s="105">
        <v>0</v>
      </c>
      <c r="E49" s="224">
        <v>0</v>
      </c>
      <c r="F49" s="614">
        <f>SUM(D49:E49)</f>
        <v>0</v>
      </c>
      <c r="G49" s="69">
        <f>IFERROR(F49/$F$63,0)</f>
        <v>0</v>
      </c>
      <c r="H49" s="555"/>
      <c r="I49" s="636"/>
      <c r="J49" s="634"/>
      <c r="K49" s="634"/>
      <c r="L49" s="635"/>
    </row>
    <row r="50" spans="1:12" ht="15.75" x14ac:dyDescent="0.25">
      <c r="B50" s="63" t="s">
        <v>250</v>
      </c>
      <c r="C50" s="575"/>
      <c r="D50" s="576"/>
      <c r="E50" s="576"/>
      <c r="F50" s="576"/>
      <c r="G50" s="558"/>
      <c r="H50" s="553"/>
    </row>
    <row r="51" spans="1:12" ht="15.75" x14ac:dyDescent="0.25">
      <c r="B51" s="67" t="s">
        <v>237</v>
      </c>
      <c r="C51" s="72"/>
      <c r="D51" s="105">
        <v>0</v>
      </c>
      <c r="E51" s="224">
        <v>0</v>
      </c>
      <c r="F51" s="614">
        <f>SUM(D51:E51)</f>
        <v>0</v>
      </c>
      <c r="G51" s="69">
        <f>IFERROR(F51/$F$63,0)</f>
        <v>0</v>
      </c>
      <c r="H51" s="555"/>
      <c r="I51" s="636"/>
      <c r="J51" s="634"/>
      <c r="K51" s="634"/>
      <c r="L51" s="635"/>
    </row>
    <row r="52" spans="1:12" ht="15.75" x14ac:dyDescent="0.25">
      <c r="B52" s="67" t="s">
        <v>11</v>
      </c>
      <c r="C52" s="72"/>
      <c r="D52" s="105">
        <v>0</v>
      </c>
      <c r="E52" s="224">
        <v>0</v>
      </c>
      <c r="F52" s="614">
        <f t="shared" ref="F52:F53" si="5">SUM(D52:E52)</f>
        <v>0</v>
      </c>
      <c r="G52" s="69">
        <f>IFERROR(F52/$F$63,0)</f>
        <v>0</v>
      </c>
      <c r="H52" s="555"/>
      <c r="I52" s="636"/>
      <c r="J52" s="634"/>
      <c r="K52" s="634"/>
      <c r="L52" s="635"/>
    </row>
    <row r="53" spans="1:12" ht="15.75" x14ac:dyDescent="0.25">
      <c r="B53" s="67" t="s">
        <v>375</v>
      </c>
      <c r="C53" s="72"/>
      <c r="D53" s="105">
        <v>0</v>
      </c>
      <c r="E53" s="224">
        <v>0</v>
      </c>
      <c r="F53" s="614">
        <f t="shared" si="5"/>
        <v>0</v>
      </c>
      <c r="G53" s="69">
        <f>IFERROR(F53/$F$63,0)</f>
        <v>0</v>
      </c>
      <c r="H53" s="555"/>
      <c r="I53" s="636"/>
      <c r="J53" s="634"/>
      <c r="K53" s="634"/>
      <c r="L53" s="635"/>
    </row>
    <row r="54" spans="1:12" ht="15.75" x14ac:dyDescent="0.25">
      <c r="B54" s="63" t="s">
        <v>251</v>
      </c>
      <c r="C54" s="575"/>
      <c r="D54" s="576"/>
      <c r="E54" s="576"/>
      <c r="F54" s="576"/>
      <c r="G54" s="558"/>
      <c r="H54" s="553"/>
    </row>
    <row r="55" spans="1:12" ht="15.75" x14ac:dyDescent="0.25">
      <c r="B55" s="67" t="s">
        <v>64</v>
      </c>
      <c r="C55" s="72"/>
      <c r="D55" s="106">
        <v>0</v>
      </c>
      <c r="E55" s="571">
        <v>0</v>
      </c>
      <c r="F55" s="615">
        <f>SUM(D55:E55)</f>
        <v>0</v>
      </c>
      <c r="G55" s="69">
        <f t="shared" ref="G55:G61" si="6">IFERROR(F55/$F$63,0)</f>
        <v>0</v>
      </c>
      <c r="H55" s="555"/>
      <c r="I55" s="636"/>
      <c r="J55" s="634"/>
      <c r="K55" s="634"/>
      <c r="L55" s="635"/>
    </row>
    <row r="56" spans="1:12" ht="15.75" x14ac:dyDescent="0.25">
      <c r="B56" s="67" t="s">
        <v>252</v>
      </c>
      <c r="C56" s="72"/>
      <c r="D56" s="106">
        <v>0</v>
      </c>
      <c r="E56" s="571">
        <v>0</v>
      </c>
      <c r="F56" s="615">
        <f t="shared" ref="F56:F61" si="7">SUM(D56:E56)</f>
        <v>0</v>
      </c>
      <c r="G56" s="69">
        <f t="shared" si="6"/>
        <v>0</v>
      </c>
      <c r="H56" s="555"/>
      <c r="I56" s="636"/>
      <c r="J56" s="634"/>
      <c r="K56" s="634"/>
      <c r="L56" s="635"/>
    </row>
    <row r="57" spans="1:12" ht="15.75" x14ac:dyDescent="0.25">
      <c r="B57" s="67" t="s">
        <v>310</v>
      </c>
      <c r="C57" s="39"/>
      <c r="D57" s="106">
        <v>0</v>
      </c>
      <c r="E57" s="571">
        <v>0</v>
      </c>
      <c r="F57" s="615">
        <f t="shared" si="7"/>
        <v>0</v>
      </c>
      <c r="G57" s="69">
        <f t="shared" si="6"/>
        <v>0</v>
      </c>
      <c r="H57" s="555"/>
      <c r="I57" s="636"/>
      <c r="J57" s="634"/>
      <c r="K57" s="634"/>
      <c r="L57" s="635"/>
    </row>
    <row r="58" spans="1:12" ht="15.75" x14ac:dyDescent="0.25">
      <c r="B58" s="67" t="s">
        <v>251</v>
      </c>
      <c r="C58" s="39"/>
      <c r="D58" s="106">
        <v>0</v>
      </c>
      <c r="E58" s="571">
        <v>0</v>
      </c>
      <c r="F58" s="615">
        <f t="shared" si="7"/>
        <v>0</v>
      </c>
      <c r="G58" s="69">
        <f t="shared" si="6"/>
        <v>0</v>
      </c>
      <c r="H58" s="555"/>
      <c r="I58" s="636"/>
      <c r="J58" s="634"/>
      <c r="K58" s="634"/>
      <c r="L58" s="635"/>
    </row>
    <row r="59" spans="1:12" ht="15.75" x14ac:dyDescent="0.25">
      <c r="B59" s="67" t="s">
        <v>251</v>
      </c>
      <c r="C59" s="39"/>
      <c r="D59" s="106">
        <v>0</v>
      </c>
      <c r="E59" s="571">
        <v>0</v>
      </c>
      <c r="F59" s="615">
        <f t="shared" si="7"/>
        <v>0</v>
      </c>
      <c r="G59" s="69">
        <f t="shared" si="6"/>
        <v>0</v>
      </c>
      <c r="H59" s="555"/>
      <c r="I59" s="636"/>
      <c r="J59" s="634"/>
      <c r="K59" s="634"/>
      <c r="L59" s="635"/>
    </row>
    <row r="60" spans="1:12" ht="15.75" x14ac:dyDescent="0.25">
      <c r="B60" s="67" t="s">
        <v>251</v>
      </c>
      <c r="C60" s="39"/>
      <c r="D60" s="106">
        <v>0</v>
      </c>
      <c r="E60" s="571">
        <v>0</v>
      </c>
      <c r="F60" s="615">
        <f t="shared" si="7"/>
        <v>0</v>
      </c>
      <c r="G60" s="69">
        <f t="shared" si="6"/>
        <v>0</v>
      </c>
      <c r="H60" s="555"/>
      <c r="I60" s="636"/>
      <c r="J60" s="634"/>
      <c r="K60" s="634"/>
      <c r="L60" s="635"/>
    </row>
    <row r="61" spans="1:12" ht="15.75" x14ac:dyDescent="0.25">
      <c r="B61" s="67" t="s">
        <v>251</v>
      </c>
      <c r="C61" s="39"/>
      <c r="D61" s="105">
        <v>0</v>
      </c>
      <c r="E61" s="224">
        <v>0</v>
      </c>
      <c r="F61" s="614">
        <f t="shared" si="7"/>
        <v>0</v>
      </c>
      <c r="G61" s="69">
        <f t="shared" si="6"/>
        <v>0</v>
      </c>
      <c r="H61" s="555"/>
      <c r="I61" s="636"/>
      <c r="J61" s="634"/>
      <c r="K61" s="634"/>
      <c r="L61" s="635"/>
    </row>
    <row r="62" spans="1:12" ht="15.75" x14ac:dyDescent="0.25">
      <c r="B62" s="75"/>
      <c r="C62" s="575"/>
      <c r="D62" s="576"/>
      <c r="E62" s="576"/>
      <c r="F62" s="576"/>
      <c r="G62" s="66"/>
      <c r="H62" s="551"/>
    </row>
    <row r="63" spans="1:12" ht="24.75" customHeight="1" thickBot="1" x14ac:dyDescent="0.3">
      <c r="A63" s="76"/>
      <c r="B63" s="77" t="s">
        <v>312</v>
      </c>
      <c r="C63" s="77"/>
      <c r="D63" s="574">
        <f>ROUND(SUM(D31:D61),0)</f>
        <v>0</v>
      </c>
      <c r="E63" s="572">
        <f>ROUND(SUM(E31:E61),0)</f>
        <v>0</v>
      </c>
      <c r="F63" s="569">
        <f>ROUND(SUM(F31:F61),0)</f>
        <v>0</v>
      </c>
      <c r="G63" s="79">
        <f>SUM(G31:G61)</f>
        <v>0</v>
      </c>
      <c r="H63" s="632" t="str">
        <f>IF(F99&lt;=F63,"Construction Sources Are Greater Than or Equal to Permanent Sources","Construction Sources Are Less Than Permanent Sources")</f>
        <v>Construction Sources Are Greater Than or Equal to Permanent Sources</v>
      </c>
      <c r="I63" s="633"/>
      <c r="J63" s="633"/>
    </row>
    <row r="64" spans="1:12" ht="16.5" thickTop="1" x14ac:dyDescent="0.25">
      <c r="B64" s="80"/>
      <c r="C64" s="575"/>
      <c r="D64" s="576"/>
      <c r="E64" s="576"/>
      <c r="F64" s="576"/>
      <c r="G64" s="66"/>
      <c r="H64" s="551"/>
    </row>
    <row r="65" spans="2:12" ht="28.5" customHeight="1" x14ac:dyDescent="0.25">
      <c r="B65" s="111" t="s">
        <v>13</v>
      </c>
      <c r="C65" s="110" t="s">
        <v>311</v>
      </c>
      <c r="D65" s="110" t="s">
        <v>6</v>
      </c>
      <c r="E65" s="110" t="s">
        <v>376</v>
      </c>
      <c r="F65" s="81" t="s">
        <v>8</v>
      </c>
      <c r="G65" s="81" t="s">
        <v>9</v>
      </c>
      <c r="H65" s="62" t="s">
        <v>328</v>
      </c>
      <c r="I65" s="637" t="s">
        <v>169</v>
      </c>
      <c r="J65" s="638"/>
      <c r="K65" s="638"/>
      <c r="L65" s="639"/>
    </row>
    <row r="66" spans="2:12" ht="15.75" x14ac:dyDescent="0.25">
      <c r="B66" s="63" t="s">
        <v>238</v>
      </c>
      <c r="C66" s="575"/>
      <c r="D66" s="576"/>
      <c r="E66" s="576"/>
      <c r="F66" s="576"/>
      <c r="G66" s="66"/>
      <c r="H66" s="551"/>
    </row>
    <row r="67" spans="2:12" ht="15.75" x14ac:dyDescent="0.25">
      <c r="B67" s="67" t="s">
        <v>393</v>
      </c>
      <c r="C67" s="68"/>
      <c r="D67" s="107">
        <v>0</v>
      </c>
      <c r="E67" s="28">
        <v>0</v>
      </c>
      <c r="F67" s="570">
        <f>SUM(D67:E67)</f>
        <v>0</v>
      </c>
      <c r="G67" s="71">
        <f>IFERROR(F67/$F$99,0)</f>
        <v>0</v>
      </c>
      <c r="H67" s="555"/>
      <c r="I67" s="636"/>
      <c r="J67" s="634"/>
      <c r="K67" s="634"/>
      <c r="L67" s="635"/>
    </row>
    <row r="68" spans="2:12" ht="15.75" x14ac:dyDescent="0.25">
      <c r="B68" s="67" t="s">
        <v>394</v>
      </c>
      <c r="C68" s="68"/>
      <c r="D68" s="105">
        <v>0</v>
      </c>
      <c r="E68" s="224">
        <v>0</v>
      </c>
      <c r="F68" s="567">
        <f>SUM(D68:E68)</f>
        <v>0</v>
      </c>
      <c r="G68" s="69">
        <f>IFERROR(F68/$F$63,0)</f>
        <v>0</v>
      </c>
      <c r="H68" s="554"/>
      <c r="I68" s="634"/>
      <c r="J68" s="634"/>
      <c r="K68" s="634"/>
      <c r="L68" s="635"/>
    </row>
    <row r="69" spans="2:12" ht="15.75" x14ac:dyDescent="0.25">
      <c r="B69" s="63" t="s">
        <v>296</v>
      </c>
      <c r="C69" s="575"/>
      <c r="D69" s="576"/>
      <c r="E69" s="576"/>
      <c r="F69" s="576"/>
      <c r="G69" s="558"/>
      <c r="H69" s="559"/>
    </row>
    <row r="70" spans="2:12" ht="15.75" x14ac:dyDescent="0.25">
      <c r="B70" s="73" t="s">
        <v>254</v>
      </c>
      <c r="C70" s="39"/>
      <c r="D70" s="105">
        <v>0</v>
      </c>
      <c r="E70" s="224">
        <v>0</v>
      </c>
      <c r="F70" s="567">
        <f>SUM(D70:E70)</f>
        <v>0</v>
      </c>
      <c r="G70" s="71">
        <f>IFERROR(F70/$F$99,0)</f>
        <v>0</v>
      </c>
      <c r="H70" s="555"/>
      <c r="I70" s="634"/>
      <c r="J70" s="634"/>
      <c r="K70" s="634"/>
      <c r="L70" s="635"/>
    </row>
    <row r="71" spans="2:12" ht="15.75" x14ac:dyDescent="0.25">
      <c r="B71" s="73" t="s">
        <v>255</v>
      </c>
      <c r="C71" s="39"/>
      <c r="D71" s="105">
        <v>0</v>
      </c>
      <c r="E71" s="224">
        <v>0</v>
      </c>
      <c r="F71" s="567">
        <f t="shared" ref="F71:F72" si="8">SUM(D71:E71)</f>
        <v>0</v>
      </c>
      <c r="G71" s="71">
        <f>IFERROR(F71/$F$99,0)</f>
        <v>0</v>
      </c>
      <c r="H71" s="555"/>
      <c r="I71" s="634"/>
      <c r="J71" s="634"/>
      <c r="K71" s="634"/>
      <c r="L71" s="635"/>
    </row>
    <row r="72" spans="2:12" ht="15.75" x14ac:dyDescent="0.25">
      <c r="B72" s="73" t="s">
        <v>256</v>
      </c>
      <c r="C72" s="39"/>
      <c r="D72" s="105">
        <v>0</v>
      </c>
      <c r="E72" s="224">
        <v>0</v>
      </c>
      <c r="F72" s="567">
        <f t="shared" si="8"/>
        <v>0</v>
      </c>
      <c r="G72" s="71">
        <f>IFERROR(F72/$F$99,0)</f>
        <v>0</v>
      </c>
      <c r="H72" s="555"/>
      <c r="I72" s="634"/>
      <c r="J72" s="634"/>
      <c r="K72" s="634"/>
      <c r="L72" s="635"/>
    </row>
    <row r="73" spans="2:12" ht="15.75" x14ac:dyDescent="0.25">
      <c r="B73" s="63" t="s">
        <v>242</v>
      </c>
      <c r="C73" s="575"/>
      <c r="D73" s="576"/>
      <c r="E73" s="576"/>
      <c r="F73" s="576"/>
      <c r="G73" s="558"/>
      <c r="H73" s="559"/>
    </row>
    <row r="74" spans="2:12" ht="15.75" x14ac:dyDescent="0.25">
      <c r="B74" s="67" t="s">
        <v>10</v>
      </c>
      <c r="C74" s="39"/>
      <c r="D74" s="105">
        <v>0</v>
      </c>
      <c r="E74" s="224">
        <v>0</v>
      </c>
      <c r="F74" s="567">
        <f>SUM(D74:E74)</f>
        <v>0</v>
      </c>
      <c r="G74" s="71">
        <f>IFERROR(F74/$F$99,0)</f>
        <v>0</v>
      </c>
      <c r="H74" s="555"/>
      <c r="I74" s="636"/>
      <c r="J74" s="634"/>
      <c r="K74" s="634"/>
      <c r="L74" s="635"/>
    </row>
    <row r="75" spans="2:12" ht="15.75" x14ac:dyDescent="0.25">
      <c r="B75" s="67" t="s">
        <v>235</v>
      </c>
      <c r="C75" s="39"/>
      <c r="D75" s="105">
        <v>0</v>
      </c>
      <c r="E75" s="224">
        <v>0</v>
      </c>
      <c r="F75" s="567">
        <f t="shared" ref="F75:F77" si="9">SUM(D75:E75)</f>
        <v>0</v>
      </c>
      <c r="G75" s="71">
        <f>IFERROR(F75/$F$99,0)</f>
        <v>0</v>
      </c>
      <c r="H75" s="555"/>
      <c r="I75" s="636"/>
      <c r="J75" s="634"/>
      <c r="K75" s="634"/>
      <c r="L75" s="635"/>
    </row>
    <row r="76" spans="2:12" ht="15.75" x14ac:dyDescent="0.25">
      <c r="B76" s="67" t="s">
        <v>243</v>
      </c>
      <c r="C76" s="39"/>
      <c r="D76" s="105">
        <v>0</v>
      </c>
      <c r="E76" s="224">
        <v>0</v>
      </c>
      <c r="F76" s="567">
        <f t="shared" si="9"/>
        <v>0</v>
      </c>
      <c r="G76" s="71">
        <f>IFERROR(F76/$F$99,0)</f>
        <v>0</v>
      </c>
      <c r="H76" s="555"/>
      <c r="I76" s="636"/>
      <c r="J76" s="634"/>
      <c r="K76" s="634"/>
      <c r="L76" s="635"/>
    </row>
    <row r="77" spans="2:12" ht="15.75" x14ac:dyDescent="0.25">
      <c r="B77" s="67" t="s">
        <v>243</v>
      </c>
      <c r="C77" s="39"/>
      <c r="D77" s="105">
        <v>0</v>
      </c>
      <c r="E77" s="224">
        <v>0</v>
      </c>
      <c r="F77" s="567">
        <f t="shared" si="9"/>
        <v>0</v>
      </c>
      <c r="G77" s="71">
        <f>IFERROR(F77/$F$99,0)</f>
        <v>0</v>
      </c>
      <c r="H77" s="555"/>
      <c r="I77" s="636"/>
      <c r="J77" s="634"/>
      <c r="K77" s="634"/>
      <c r="L77" s="635"/>
    </row>
    <row r="78" spans="2:12" ht="15.75" x14ac:dyDescent="0.25">
      <c r="B78" s="63" t="s">
        <v>260</v>
      </c>
      <c r="C78" s="575"/>
      <c r="D78" s="576"/>
      <c r="E78" s="576"/>
      <c r="F78" s="576"/>
      <c r="G78" s="558"/>
      <c r="H78" s="559"/>
    </row>
    <row r="79" spans="2:12" ht="15.75" x14ac:dyDescent="0.25">
      <c r="B79" s="67" t="s">
        <v>259</v>
      </c>
      <c r="C79" s="68"/>
      <c r="D79" s="105">
        <v>0</v>
      </c>
      <c r="E79" s="224">
        <v>0</v>
      </c>
      <c r="F79" s="567">
        <f>SUM(D79:E79)</f>
        <v>0</v>
      </c>
      <c r="G79" s="71">
        <f>IFERROR(F79/$F$99,0)</f>
        <v>0</v>
      </c>
      <c r="H79" s="555"/>
      <c r="I79" s="636"/>
      <c r="J79" s="634"/>
      <c r="K79" s="634"/>
      <c r="L79" s="635"/>
    </row>
    <row r="80" spans="2:12" ht="15.75" x14ac:dyDescent="0.25">
      <c r="B80" s="67" t="s">
        <v>246</v>
      </c>
      <c r="C80" s="72"/>
      <c r="D80" s="105">
        <v>0</v>
      </c>
      <c r="E80" s="224">
        <v>0</v>
      </c>
      <c r="F80" s="567">
        <f t="shared" ref="F80:F82" si="10">SUM(D80:E80)</f>
        <v>0</v>
      </c>
      <c r="G80" s="71">
        <f>IFERROR(F80/$F$99,0)</f>
        <v>0</v>
      </c>
      <c r="H80" s="555"/>
      <c r="I80" s="636"/>
      <c r="J80" s="634"/>
      <c r="K80" s="634"/>
      <c r="L80" s="635"/>
    </row>
    <row r="81" spans="2:12" ht="15.75" x14ac:dyDescent="0.25">
      <c r="B81" s="67" t="s">
        <v>247</v>
      </c>
      <c r="C81" s="72"/>
      <c r="D81" s="105">
        <v>0</v>
      </c>
      <c r="E81" s="224">
        <v>0</v>
      </c>
      <c r="F81" s="567">
        <f t="shared" si="10"/>
        <v>0</v>
      </c>
      <c r="G81" s="71">
        <f>IFERROR(F81/$F$99,0)</f>
        <v>0</v>
      </c>
      <c r="H81" s="555"/>
      <c r="I81" s="636"/>
      <c r="J81" s="634"/>
      <c r="K81" s="634"/>
      <c r="L81" s="635"/>
    </row>
    <row r="82" spans="2:12" ht="15.75" x14ac:dyDescent="0.25">
      <c r="B82" s="67" t="s">
        <v>248</v>
      </c>
      <c r="C82" s="39"/>
      <c r="D82" s="105">
        <v>0</v>
      </c>
      <c r="E82" s="224">
        <v>0</v>
      </c>
      <c r="F82" s="567">
        <f t="shared" si="10"/>
        <v>0</v>
      </c>
      <c r="G82" s="71">
        <f>IFERROR(F82/$F$99,0)</f>
        <v>0</v>
      </c>
      <c r="H82" s="555"/>
      <c r="I82" s="636"/>
      <c r="J82" s="634"/>
      <c r="K82" s="634"/>
      <c r="L82" s="635"/>
    </row>
    <row r="83" spans="2:12" ht="15.75" x14ac:dyDescent="0.25">
      <c r="B83" s="63" t="s">
        <v>249</v>
      </c>
      <c r="C83" s="575"/>
      <c r="D83" s="576"/>
      <c r="E83" s="576"/>
      <c r="F83" s="576"/>
      <c r="G83" s="575"/>
      <c r="H83" s="559"/>
    </row>
    <row r="84" spans="2:12" ht="15.75" x14ac:dyDescent="0.25">
      <c r="B84" s="67" t="s">
        <v>257</v>
      </c>
      <c r="C84" s="72"/>
      <c r="D84" s="105">
        <v>0</v>
      </c>
      <c r="E84" s="224">
        <v>0</v>
      </c>
      <c r="F84" s="567">
        <f>SUM(D84:E84)</f>
        <v>0</v>
      </c>
      <c r="G84" s="71">
        <f>IFERROR(F84/$F$99,0)</f>
        <v>0</v>
      </c>
      <c r="H84" s="555"/>
      <c r="I84" s="636"/>
      <c r="J84" s="634"/>
      <c r="K84" s="634"/>
      <c r="L84" s="635"/>
    </row>
    <row r="85" spans="2:12" ht="15.75" x14ac:dyDescent="0.25">
      <c r="B85" s="67" t="s">
        <v>258</v>
      </c>
      <c r="C85" s="39"/>
      <c r="D85" s="105">
        <v>0</v>
      </c>
      <c r="E85" s="224">
        <v>0</v>
      </c>
      <c r="F85" s="567">
        <f>SUM(D85:E85)</f>
        <v>0</v>
      </c>
      <c r="G85" s="71">
        <f>IFERROR(F85/$F$99,0)</f>
        <v>0</v>
      </c>
      <c r="H85" s="555"/>
      <c r="I85" s="636"/>
      <c r="J85" s="634"/>
      <c r="K85" s="634"/>
      <c r="L85" s="635"/>
    </row>
    <row r="86" spans="2:12" ht="15.75" x14ac:dyDescent="0.25">
      <c r="B86" s="63" t="s">
        <v>250</v>
      </c>
      <c r="C86" s="575"/>
      <c r="D86" s="576"/>
      <c r="E86" s="576"/>
      <c r="F86" s="576"/>
      <c r="G86" s="575"/>
      <c r="H86" s="559"/>
    </row>
    <row r="87" spans="2:12" ht="15.75" x14ac:dyDescent="0.25">
      <c r="B87" s="67" t="s">
        <v>237</v>
      </c>
      <c r="C87" s="72"/>
      <c r="D87" s="105">
        <v>0</v>
      </c>
      <c r="E87" s="224">
        <v>0</v>
      </c>
      <c r="F87" s="567">
        <f>SUM(D87:E87)</f>
        <v>0</v>
      </c>
      <c r="G87" s="71">
        <f>IFERROR(F87/$F$99,0)</f>
        <v>0</v>
      </c>
      <c r="H87" s="555"/>
      <c r="I87" s="636"/>
      <c r="J87" s="634"/>
      <c r="K87" s="634"/>
      <c r="L87" s="635"/>
    </row>
    <row r="88" spans="2:12" ht="15.75" x14ac:dyDescent="0.25">
      <c r="B88" s="67" t="s">
        <v>11</v>
      </c>
      <c r="C88" s="72"/>
      <c r="D88" s="105">
        <v>0</v>
      </c>
      <c r="E88" s="224">
        <v>0</v>
      </c>
      <c r="F88" s="567">
        <f t="shared" ref="F88:F89" si="11">SUM(D88:E88)</f>
        <v>0</v>
      </c>
      <c r="G88" s="71">
        <f>IFERROR(F88/$F$99,0)</f>
        <v>0</v>
      </c>
      <c r="H88" s="555"/>
      <c r="I88" s="636"/>
      <c r="J88" s="634"/>
      <c r="K88" s="634"/>
      <c r="L88" s="635"/>
    </row>
    <row r="89" spans="2:12" ht="15.75" x14ac:dyDescent="0.25">
      <c r="B89" s="67" t="s">
        <v>375</v>
      </c>
      <c r="C89" s="72"/>
      <c r="D89" s="105">
        <v>0</v>
      </c>
      <c r="E89" s="224">
        <v>0</v>
      </c>
      <c r="F89" s="567">
        <f t="shared" si="11"/>
        <v>0</v>
      </c>
      <c r="G89" s="71">
        <f>IFERROR(F89/$F$99,0)</f>
        <v>0</v>
      </c>
      <c r="H89" s="555"/>
      <c r="I89" s="636"/>
      <c r="J89" s="634"/>
      <c r="K89" s="634"/>
      <c r="L89" s="635"/>
    </row>
    <row r="90" spans="2:12" ht="15.75" x14ac:dyDescent="0.25">
      <c r="B90" s="63" t="s">
        <v>251</v>
      </c>
      <c r="C90" s="575"/>
      <c r="D90" s="576"/>
      <c r="E90" s="576"/>
      <c r="F90" s="576"/>
      <c r="G90" s="575"/>
      <c r="H90" s="559"/>
    </row>
    <row r="91" spans="2:12" ht="15.75" x14ac:dyDescent="0.25">
      <c r="B91" s="67" t="s">
        <v>64</v>
      </c>
      <c r="C91" s="72"/>
      <c r="D91" s="106">
        <v>0</v>
      </c>
      <c r="E91" s="571">
        <v>0</v>
      </c>
      <c r="F91" s="568">
        <f>SUM(D91:E91)</f>
        <v>0</v>
      </c>
      <c r="G91" s="71">
        <f t="shared" ref="G91:G97" si="12">IFERROR(F91/$F$99,0)</f>
        <v>0</v>
      </c>
      <c r="H91" s="555"/>
      <c r="I91" s="636"/>
      <c r="J91" s="634"/>
      <c r="K91" s="634"/>
      <c r="L91" s="635"/>
    </row>
    <row r="92" spans="2:12" ht="15.75" x14ac:dyDescent="0.25">
      <c r="B92" s="67" t="s">
        <v>252</v>
      </c>
      <c r="C92" s="72"/>
      <c r="D92" s="106">
        <v>0</v>
      </c>
      <c r="E92" s="571">
        <v>0</v>
      </c>
      <c r="F92" s="568">
        <f t="shared" ref="F92:F97" si="13">SUM(D92:E92)</f>
        <v>0</v>
      </c>
      <c r="G92" s="71">
        <f t="shared" si="12"/>
        <v>0</v>
      </c>
      <c r="H92" s="555"/>
      <c r="I92" s="636"/>
      <c r="J92" s="634"/>
      <c r="K92" s="634"/>
      <c r="L92" s="635"/>
    </row>
    <row r="93" spans="2:12" ht="15.75" x14ac:dyDescent="0.25">
      <c r="B93" s="67" t="s">
        <v>251</v>
      </c>
      <c r="C93" s="39"/>
      <c r="D93" s="108">
        <v>0</v>
      </c>
      <c r="E93" s="573">
        <v>0</v>
      </c>
      <c r="F93" s="568">
        <f t="shared" si="13"/>
        <v>0</v>
      </c>
      <c r="G93" s="71">
        <f t="shared" si="12"/>
        <v>0</v>
      </c>
      <c r="H93" s="555"/>
      <c r="I93" s="636"/>
      <c r="J93" s="634"/>
      <c r="K93" s="634"/>
      <c r="L93" s="635"/>
    </row>
    <row r="94" spans="2:12" ht="15.75" x14ac:dyDescent="0.25">
      <c r="B94" s="67" t="s">
        <v>251</v>
      </c>
      <c r="C94" s="39"/>
      <c r="D94" s="108">
        <v>0</v>
      </c>
      <c r="E94" s="573">
        <v>0</v>
      </c>
      <c r="F94" s="568">
        <f t="shared" si="13"/>
        <v>0</v>
      </c>
      <c r="G94" s="71">
        <f t="shared" si="12"/>
        <v>0</v>
      </c>
      <c r="H94" s="555"/>
      <c r="I94" s="636"/>
      <c r="J94" s="634"/>
      <c r="K94" s="634"/>
      <c r="L94" s="635"/>
    </row>
    <row r="95" spans="2:12" ht="15.75" x14ac:dyDescent="0.25">
      <c r="B95" s="67" t="s">
        <v>251</v>
      </c>
      <c r="C95" s="39"/>
      <c r="D95" s="108">
        <v>0</v>
      </c>
      <c r="E95" s="573">
        <v>0</v>
      </c>
      <c r="F95" s="568">
        <f t="shared" si="13"/>
        <v>0</v>
      </c>
      <c r="G95" s="71">
        <f t="shared" si="12"/>
        <v>0</v>
      </c>
      <c r="H95" s="555"/>
      <c r="I95" s="636"/>
      <c r="J95" s="634"/>
      <c r="K95" s="634"/>
      <c r="L95" s="635"/>
    </row>
    <row r="96" spans="2:12" ht="15.75" x14ac:dyDescent="0.25">
      <c r="B96" s="67" t="s">
        <v>251</v>
      </c>
      <c r="C96" s="39"/>
      <c r="D96" s="108">
        <v>0</v>
      </c>
      <c r="E96" s="573">
        <v>0</v>
      </c>
      <c r="F96" s="568">
        <f t="shared" si="13"/>
        <v>0</v>
      </c>
      <c r="G96" s="71">
        <f t="shared" si="12"/>
        <v>0</v>
      </c>
      <c r="H96" s="555"/>
      <c r="I96" s="636"/>
      <c r="J96" s="634"/>
      <c r="K96" s="634"/>
      <c r="L96" s="635"/>
    </row>
    <row r="97" spans="1:12" ht="15.75" x14ac:dyDescent="0.25">
      <c r="B97" s="67" t="s">
        <v>251</v>
      </c>
      <c r="C97" s="39"/>
      <c r="D97" s="108">
        <v>0</v>
      </c>
      <c r="E97" s="573">
        <v>0</v>
      </c>
      <c r="F97" s="567">
        <f t="shared" si="13"/>
        <v>0</v>
      </c>
      <c r="G97" s="71">
        <f t="shared" si="12"/>
        <v>0</v>
      </c>
      <c r="H97" s="555"/>
      <c r="I97" s="636"/>
      <c r="J97" s="634"/>
      <c r="K97" s="634"/>
      <c r="L97" s="635"/>
    </row>
    <row r="98" spans="1:12" ht="15.75" x14ac:dyDescent="0.25">
      <c r="B98" s="80"/>
      <c r="C98" s="575"/>
      <c r="D98" s="576"/>
      <c r="E98" s="576"/>
      <c r="F98" s="576"/>
      <c r="G98" s="575"/>
      <c r="H98" s="551"/>
    </row>
    <row r="99" spans="1:12" ht="16.5" thickBot="1" x14ac:dyDescent="0.3">
      <c r="A99" s="76"/>
      <c r="B99" s="82" t="s">
        <v>313</v>
      </c>
      <c r="C99" s="83"/>
      <c r="D99" s="574">
        <f>ROUND(SUM(D67:D97),0)</f>
        <v>0</v>
      </c>
      <c r="E99" s="572">
        <f>ROUND(SUM(E67:E97),0)</f>
        <v>0</v>
      </c>
      <c r="F99" s="78">
        <f>ROUND(SUM(F67:F97),0)</f>
        <v>0</v>
      </c>
      <c r="G99" s="79">
        <f>SUM(G67:G97)</f>
        <v>0</v>
      </c>
      <c r="H99" s="632" t="str">
        <f>IF(F99='F-2. Development Budget'!C167,"Permanent Sources = Uses","Permanent Sources ≠ Uses")</f>
        <v>Permanent Sources = Uses</v>
      </c>
      <c r="I99" s="633"/>
      <c r="J99" s="633"/>
    </row>
    <row r="100" spans="1:12" ht="16.5" thickTop="1" x14ac:dyDescent="0.25">
      <c r="A100" s="84"/>
      <c r="B100" s="581" t="s">
        <v>395</v>
      </c>
      <c r="C100" s="582"/>
      <c r="D100" s="583">
        <f>'F-2. Development Budget'!C167</f>
        <v>0</v>
      </c>
      <c r="E100" s="584">
        <f>'F-2. Development Budget'!D167</f>
        <v>0</v>
      </c>
      <c r="F100" s="585">
        <f>'F-2. Development Budget'!E167</f>
        <v>0</v>
      </c>
    </row>
    <row r="101" spans="1:12" ht="15.75" customHeight="1" x14ac:dyDescent="0.25">
      <c r="A101" s="84"/>
      <c r="B101" s="85"/>
      <c r="C101" s="86"/>
    </row>
    <row r="102" spans="1:12" ht="15.75" customHeight="1" x14ac:dyDescent="0.25">
      <c r="A102" s="10"/>
      <c r="B102" s="112" t="s">
        <v>326</v>
      </c>
      <c r="D102" s="565"/>
    </row>
    <row r="103" spans="1:12" x14ac:dyDescent="0.25">
      <c r="A103"/>
      <c r="B103" s="1"/>
    </row>
    <row r="104" spans="1:12" ht="30" customHeight="1" x14ac:dyDescent="0.25">
      <c r="B104" s="640"/>
      <c r="C104" s="641"/>
      <c r="D104" s="87" t="s">
        <v>8</v>
      </c>
      <c r="E104" s="88" t="s">
        <v>302</v>
      </c>
      <c r="F104" s="89" t="s">
        <v>413</v>
      </c>
      <c r="G104" s="648" t="s">
        <v>327</v>
      </c>
      <c r="H104" s="649"/>
      <c r="I104" s="650"/>
    </row>
    <row r="105" spans="1:12" ht="26.25" customHeight="1" x14ac:dyDescent="0.25">
      <c r="B105" s="620" t="s">
        <v>414</v>
      </c>
      <c r="C105" s="621"/>
      <c r="D105" s="90">
        <f>F38</f>
        <v>0</v>
      </c>
      <c r="E105" s="91">
        <f>IFERROR(D105/$H$4,0)</f>
        <v>0</v>
      </c>
      <c r="F105" s="92">
        <f>IFERROR((SUM(C15:C18)*C25)+(SUM(D15:D18)*D25)+(SUM(E15:E18)*E25)+(SUM(F15:F18)*F25)+(SUM(G15:G18)*G25)/H4,0)</f>
        <v>0</v>
      </c>
      <c r="G105" s="653" t="str">
        <f>IF(D105&gt;F105,"Exceeds allowable limits","Within allowable limits. Additional HOME-Underwriting Needed")</f>
        <v>Within allowable limits. Additional HOME-Underwriting Needed</v>
      </c>
      <c r="H105" s="653"/>
      <c r="I105" s="653"/>
      <c r="J105" s="93"/>
    </row>
    <row r="106" spans="1:12" ht="26.25" customHeight="1" x14ac:dyDescent="0.25">
      <c r="B106" s="94" t="s">
        <v>417</v>
      </c>
      <c r="C106" s="95"/>
      <c r="D106" s="90">
        <f>ROUND(F38,0)</f>
        <v>0</v>
      </c>
      <c r="E106" s="91">
        <f>IFERROR(D105/$H$4,0)</f>
        <v>0</v>
      </c>
      <c r="F106" s="96" cm="1">
        <f t="array" ref="F106">ROUND(IFERROR(_xlfn.IFS(H4&lt;=30,H4*100000,(AND(H4&gt;30,H4&lt;61)),(3000000+((H4-30)*50000)),H4&gt;60,4500000),0),0)</f>
        <v>0</v>
      </c>
      <c r="G106" s="653" t="str">
        <f>IF(D106&gt;F106,"Exceeds allowable limits","Within allowable limits")</f>
        <v>Within allowable limits</v>
      </c>
      <c r="H106" s="653"/>
      <c r="I106" s="653"/>
      <c r="J106" s="93"/>
    </row>
    <row r="107" spans="1:12" ht="26.25" customHeight="1" x14ac:dyDescent="0.25">
      <c r="G107" s="97"/>
      <c r="J107" s="93"/>
    </row>
    <row r="108" spans="1:12" x14ac:dyDescent="0.25">
      <c r="A108" s="10"/>
      <c r="B108" s="112" t="s">
        <v>418</v>
      </c>
      <c r="C108" s="599" t="s">
        <v>419</v>
      </c>
      <c r="K108" s="98"/>
    </row>
    <row r="110" spans="1:12" ht="29.25" customHeight="1" x14ac:dyDescent="0.25">
      <c r="B110" s="646"/>
      <c r="C110" s="647"/>
      <c r="D110" s="87" t="s">
        <v>415</v>
      </c>
      <c r="E110" s="89" t="s">
        <v>416</v>
      </c>
      <c r="F110" s="648" t="s">
        <v>420</v>
      </c>
      <c r="G110" s="649"/>
      <c r="H110" s="649"/>
      <c r="I110" s="650"/>
      <c r="J110" s="99"/>
      <c r="K110" s="99"/>
    </row>
    <row r="111" spans="1:12" ht="33" customHeight="1" x14ac:dyDescent="0.25">
      <c r="B111" s="651" t="s">
        <v>421</v>
      </c>
      <c r="C111" s="652"/>
      <c r="D111" s="90">
        <f>'F-2. Development Budget'!C165</f>
        <v>0</v>
      </c>
      <c r="E111" s="91">
        <f>IFERROR((SUM(C22)*C24)+(SUM(D22)*D24)+(SUM(E22)*E24)+(SUM(F15:F20)*F24)+(SUM(G15:G20)*G24)/H4,0)</f>
        <v>0</v>
      </c>
      <c r="F111" s="653" t="str">
        <f>IF(D111&gt;E111,"Competitive Bidding Required","Competitive Bidding NOT Required")</f>
        <v>Competitive Bidding NOT Required</v>
      </c>
      <c r="G111" s="653"/>
      <c r="H111" s="653"/>
      <c r="I111" s="653"/>
      <c r="J111" s="99"/>
      <c r="K111" s="99"/>
    </row>
    <row r="112" spans="1:12" x14ac:dyDescent="0.25">
      <c r="H112" s="99"/>
      <c r="I112" s="99"/>
      <c r="J112" s="99"/>
      <c r="K112" s="99"/>
    </row>
    <row r="113" spans="8:11" x14ac:dyDescent="0.25">
      <c r="H113" s="99"/>
      <c r="I113" s="99"/>
      <c r="J113" s="99"/>
      <c r="K113" s="99"/>
    </row>
  </sheetData>
  <sheetProtection algorithmName="SHA-512" hashValue="RIoLEuh8cPM5d7rRQ/c8FM0DEwpgoQUOMaq84EVaa5CxcKNvPK5owh7VLiEOn5/GQLaJIoRDDD2KcFPX20Yupw==" saltValue="zimDv16FD+eH2tndc83Feg==" spinCount="100000" sheet="1" objects="1" scenarios="1" formatCells="0" formatColumns="0" formatRows="0"/>
  <mergeCells count="64">
    <mergeCell ref="B110:C110"/>
    <mergeCell ref="F110:I110"/>
    <mergeCell ref="B111:C111"/>
    <mergeCell ref="F111:I111"/>
    <mergeCell ref="G104:I104"/>
    <mergeCell ref="G105:I105"/>
    <mergeCell ref="G106:I106"/>
    <mergeCell ref="I87:L87"/>
    <mergeCell ref="I88:L88"/>
    <mergeCell ref="I89:L89"/>
    <mergeCell ref="I96:L96"/>
    <mergeCell ref="I97:L97"/>
    <mergeCell ref="I91:L91"/>
    <mergeCell ref="I92:L92"/>
    <mergeCell ref="I93:L93"/>
    <mergeCell ref="I94:L94"/>
    <mergeCell ref="I95:L95"/>
    <mergeCell ref="I80:L80"/>
    <mergeCell ref="I81:L81"/>
    <mergeCell ref="I82:L82"/>
    <mergeCell ref="I84:L84"/>
    <mergeCell ref="I85:L85"/>
    <mergeCell ref="I74:L74"/>
    <mergeCell ref="I75:L75"/>
    <mergeCell ref="I76:L76"/>
    <mergeCell ref="I79:L79"/>
    <mergeCell ref="I77:L77"/>
    <mergeCell ref="I61:L61"/>
    <mergeCell ref="I67:L67"/>
    <mergeCell ref="I70:L70"/>
    <mergeCell ref="I71:L71"/>
    <mergeCell ref="I72:L72"/>
    <mergeCell ref="I29:L29"/>
    <mergeCell ref="B104:C104"/>
    <mergeCell ref="C4:D4"/>
    <mergeCell ref="C5:D5"/>
    <mergeCell ref="C6:D6"/>
    <mergeCell ref="C7:D7"/>
    <mergeCell ref="I65:L65"/>
    <mergeCell ref="I31:L31"/>
    <mergeCell ref="I34:L34"/>
    <mergeCell ref="I35:L35"/>
    <mergeCell ref="I38:L38"/>
    <mergeCell ref="I39:L39"/>
    <mergeCell ref="I41:L41"/>
    <mergeCell ref="I43:L43"/>
    <mergeCell ref="I44:L44"/>
    <mergeCell ref="I45:L45"/>
    <mergeCell ref="H99:J99"/>
    <mergeCell ref="H63:J63"/>
    <mergeCell ref="I32:L32"/>
    <mergeCell ref="I68:L68"/>
    <mergeCell ref="I46:L46"/>
    <mergeCell ref="I48:L48"/>
    <mergeCell ref="I49:L49"/>
    <mergeCell ref="I51:L51"/>
    <mergeCell ref="I52:L52"/>
    <mergeCell ref="I53:L53"/>
    <mergeCell ref="I55:L55"/>
    <mergeCell ref="I56:L56"/>
    <mergeCell ref="I57:L57"/>
    <mergeCell ref="I58:L58"/>
    <mergeCell ref="I59:L59"/>
    <mergeCell ref="I60:L60"/>
  </mergeCells>
  <conditionalFormatting sqref="F111">
    <cfRule type="expression" dxfId="38" priority="1">
      <formula>$D$111&lt;=$E$111</formula>
    </cfRule>
    <cfRule type="expression" dxfId="37" priority="2">
      <formula>$D$111&gt;$E$111</formula>
    </cfRule>
  </conditionalFormatting>
  <conditionalFormatting sqref="G105">
    <cfRule type="expression" dxfId="36" priority="4">
      <formula>$D$105&lt;$F$105</formula>
    </cfRule>
    <cfRule type="expression" dxfId="35" priority="6">
      <formula>$D$105&gt;$F$105</formula>
    </cfRule>
  </conditionalFormatting>
  <conditionalFormatting sqref="G106">
    <cfRule type="expression" dxfId="34" priority="3">
      <formula>$D$106&lt;=$F$106</formula>
    </cfRule>
    <cfRule type="expression" dxfId="33" priority="5">
      <formula>$D$106&gt;$F$106</formula>
    </cfRule>
  </conditionalFormatting>
  <conditionalFormatting sqref="G107">
    <cfRule type="cellIs" dxfId="32" priority="9" operator="equal">
      <formula>"Sources ≠ Uses"</formula>
    </cfRule>
    <cfRule type="cellIs" dxfId="31" priority="10" operator="equal">
      <formula>"Sources = Uses"</formula>
    </cfRule>
  </conditionalFormatting>
  <conditionalFormatting sqref="H63">
    <cfRule type="cellIs" dxfId="30" priority="11" operator="equal">
      <formula>"Construction Sources Are Less Than Permanent Sources"</formula>
    </cfRule>
    <cfRule type="cellIs" dxfId="29" priority="12" operator="equal">
      <formula>"Construction Sources Are Greater Than or Equal to Permanent Sources"</formula>
    </cfRule>
  </conditionalFormatting>
  <conditionalFormatting sqref="H99">
    <cfRule type="cellIs" dxfId="28" priority="26" operator="equal">
      <formula>"Permanent Sources ≠ Uses"</formula>
    </cfRule>
    <cfRule type="cellIs" dxfId="27" priority="27" operator="equal">
      <formula>"Permanent Sources = Uses"</formula>
    </cfRule>
  </conditionalFormatting>
  <conditionalFormatting sqref="I6:I7">
    <cfRule type="cellIs" dxfId="26" priority="41" operator="equal">
      <formula>"Does Not Meet 4% Req"</formula>
    </cfRule>
  </conditionalFormatting>
  <conditionalFormatting sqref="I8">
    <cfRule type="cellIs" dxfId="25" priority="39" operator="equal">
      <formula>"Does Not Meet 100% Visitability Req for New Construction - Waiver Required"</formula>
    </cfRule>
  </conditionalFormatting>
  <conditionalFormatting sqref="I5:J5">
    <cfRule type="cellIs" dxfId="24" priority="42" operator="equal">
      <formula>"Does Not Meet 10% Req"</formula>
    </cfRule>
  </conditionalFormatting>
  <conditionalFormatting sqref="J105">
    <cfRule type="cellIs" dxfId="23" priority="29" operator="equal">
      <formula>"Exceeds per sq. ft. maximum"</formula>
    </cfRule>
  </conditionalFormatting>
  <conditionalFormatting sqref="J106:J107">
    <cfRule type="cellIs" dxfId="22" priority="30" operator="equal">
      <formula>"Exceeds maximum HOME per-unit subsidy"</formula>
    </cfRule>
    <cfRule type="cellIs" dxfId="21" priority="32" operator="equal">
      <formula>"Exceeds 234 per unit maximum"</formula>
    </cfRule>
  </conditionalFormatting>
  <hyperlinks>
    <hyperlink ref="C108" r:id="rId1" display="https://phdcphila.org/policies-and-forms/" xr:uid="{5B344459-6F17-4602-B1B4-FE28418E4FB3}"/>
  </hyperlinks>
  <pageMargins left="0.7" right="0.7" top="0.75" bottom="0.75" header="0.3" footer="0.3"/>
  <pageSetup orientation="portrait" horizontalDpi="1200" verticalDpi="120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2BC5AA0-E589-4338-8C9E-BC3AEE78FA34}">
          <x14:formula1>
            <xm:f>'Drop Down Menu Items'!$B$3:$B$6</xm:f>
          </x14:formula1>
          <xm:sqref>C5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E8DB4-B68F-4F45-81E2-99E7A2357081}">
  <sheetPr>
    <tabColor theme="5" tint="0.79998168889431442"/>
  </sheetPr>
  <dimension ref="A2:L169"/>
  <sheetViews>
    <sheetView showGridLines="0" zoomScale="70" zoomScaleNormal="70" zoomScaleSheetLayoutView="85" zoomScalePageLayoutView="145" workbookViewId="0">
      <selection activeCell="F6" sqref="F6"/>
    </sheetView>
  </sheetViews>
  <sheetFormatPr defaultColWidth="9.140625" defaultRowHeight="12.75" x14ac:dyDescent="0.2"/>
  <cols>
    <col min="1" max="1" width="8.28515625" style="139" customWidth="1"/>
    <col min="2" max="2" width="46.85546875" style="139" customWidth="1"/>
    <col min="3" max="3" width="28.28515625" style="139" customWidth="1"/>
    <col min="4" max="4" width="29" style="139" customWidth="1"/>
    <col min="5" max="5" width="27" style="139" customWidth="1"/>
    <col min="6" max="6" width="31.5703125" style="139" customWidth="1"/>
    <col min="7" max="7" width="85.140625" style="139" customWidth="1"/>
    <col min="8" max="8" width="28.140625" style="139" customWidth="1"/>
    <col min="9" max="9" width="49.85546875" style="139" customWidth="1"/>
    <col min="10" max="10" width="19.85546875" style="139" customWidth="1"/>
    <col min="11" max="11" width="18.140625" style="139" customWidth="1"/>
    <col min="12" max="12" width="30.28515625" style="139" customWidth="1"/>
    <col min="13" max="13" width="19" style="139" customWidth="1"/>
    <col min="14" max="14" width="21.85546875" style="139" customWidth="1"/>
    <col min="15" max="16384" width="9.140625" style="139"/>
  </cols>
  <sheetData>
    <row r="2" spans="1:7" ht="15" customHeight="1" x14ac:dyDescent="0.25">
      <c r="A2" s="137" t="s">
        <v>314</v>
      </c>
      <c r="B2" s="138"/>
    </row>
    <row r="4" spans="1:7" ht="15.75" x14ac:dyDescent="0.25">
      <c r="A4" s="140" t="s">
        <v>13</v>
      </c>
      <c r="B4" s="141"/>
      <c r="C4" s="611" t="s">
        <v>81</v>
      </c>
    </row>
    <row r="5" spans="1:7" ht="15" customHeight="1" x14ac:dyDescent="0.2">
      <c r="A5" s="655" t="s">
        <v>238</v>
      </c>
      <c r="B5" s="655"/>
      <c r="C5" s="612">
        <f>SUM('F-1. Budget Summary'!F31:F32)</f>
        <v>0</v>
      </c>
    </row>
    <row r="6" spans="1:7" ht="15" customHeight="1" x14ac:dyDescent="0.2">
      <c r="A6" s="655" t="s">
        <v>239</v>
      </c>
      <c r="B6" s="655"/>
      <c r="C6" s="612">
        <f>SUM('F-1. Budget Summary'!F70:F72)</f>
        <v>0</v>
      </c>
    </row>
    <row r="7" spans="1:7" ht="15" customHeight="1" x14ac:dyDescent="0.2">
      <c r="A7" s="655" t="s">
        <v>242</v>
      </c>
      <c r="B7" s="655"/>
      <c r="C7" s="612">
        <f>SUM('F-1. Budget Summary'!F74:F77)</f>
        <v>0</v>
      </c>
    </row>
    <row r="8" spans="1:7" ht="15" customHeight="1" x14ac:dyDescent="0.2">
      <c r="A8" s="655" t="s">
        <v>260</v>
      </c>
      <c r="B8" s="655"/>
      <c r="C8" s="612">
        <f>SUM('F-1. Budget Summary'!F79:F82)</f>
        <v>0</v>
      </c>
    </row>
    <row r="9" spans="1:7" ht="15" customHeight="1" x14ac:dyDescent="0.2">
      <c r="A9" s="655" t="s">
        <v>249</v>
      </c>
      <c r="B9" s="655"/>
      <c r="C9" s="612">
        <f>SUM('F-1. Budget Summary'!F84:F85)</f>
        <v>0</v>
      </c>
    </row>
    <row r="10" spans="1:7" ht="15" customHeight="1" x14ac:dyDescent="0.2">
      <c r="A10" s="655" t="s">
        <v>250</v>
      </c>
      <c r="B10" s="655"/>
      <c r="C10" s="612">
        <f>SUM('F-1. Budget Summary'!F87:F89)</f>
        <v>0</v>
      </c>
    </row>
    <row r="11" spans="1:7" ht="15" customHeight="1" x14ac:dyDescent="0.2">
      <c r="A11" s="655" t="s">
        <v>251</v>
      </c>
      <c r="B11" s="655"/>
      <c r="C11" s="612">
        <f>SUM('F-1. Budget Summary'!F91:F97)</f>
        <v>0</v>
      </c>
    </row>
    <row r="12" spans="1:7" x14ac:dyDescent="0.2">
      <c r="C12" s="142"/>
      <c r="D12" s="143"/>
    </row>
    <row r="13" spans="1:7" ht="15.75" x14ac:dyDescent="0.25">
      <c r="B13" s="140" t="s">
        <v>313</v>
      </c>
      <c r="C13" s="610">
        <f>ROUND(SUM(C5:E12),0)</f>
        <v>0</v>
      </c>
      <c r="D13" s="144" t="str">
        <f>IF(C13=E167,"SOURCES EQUAL USES","SOURCES DO NOT EQUAL USES")</f>
        <v>SOURCES EQUAL USES</v>
      </c>
    </row>
    <row r="14" spans="1:7" s="145" customFormat="1" x14ac:dyDescent="0.2">
      <c r="C14" s="146"/>
      <c r="D14" s="147"/>
      <c r="E14" s="566"/>
    </row>
    <row r="15" spans="1:7" s="145" customFormat="1" ht="13.5" thickBot="1" x14ac:dyDescent="0.25">
      <c r="A15" s="148"/>
      <c r="B15" s="148"/>
      <c r="C15" s="149"/>
      <c r="D15" s="150"/>
      <c r="E15" s="150"/>
      <c r="F15" s="148"/>
      <c r="G15" s="148"/>
    </row>
    <row r="16" spans="1:7" ht="13.5" thickTop="1" x14ac:dyDescent="0.2">
      <c r="C16" s="142"/>
      <c r="D16" s="143"/>
      <c r="E16" s="143"/>
    </row>
    <row r="17" spans="1:11" ht="15" x14ac:dyDescent="0.25">
      <c r="A17" s="137" t="s">
        <v>315</v>
      </c>
      <c r="B17" s="138"/>
      <c r="C17" s="142"/>
      <c r="D17" s="143"/>
      <c r="E17" s="143"/>
    </row>
    <row r="18" spans="1:11" ht="9.75" customHeight="1" x14ac:dyDescent="0.2">
      <c r="A18" s="656"/>
      <c r="B18" s="656"/>
      <c r="D18" s="152"/>
    </row>
    <row r="19" spans="1:11" ht="13.5" customHeight="1" x14ac:dyDescent="0.25">
      <c r="A19" s="70"/>
      <c r="B19" s="70"/>
      <c r="C19" s="153" t="s">
        <v>6</v>
      </c>
      <c r="D19" s="153" t="s">
        <v>7</v>
      </c>
      <c r="E19" s="153" t="s">
        <v>8</v>
      </c>
      <c r="F19" s="153" t="s">
        <v>192</v>
      </c>
      <c r="G19" s="154" t="s">
        <v>203</v>
      </c>
      <c r="H19" s="155"/>
      <c r="I19" s="155"/>
    </row>
    <row r="20" spans="1:11" ht="15" customHeight="1" x14ac:dyDescent="0.25">
      <c r="A20" s="156" t="s">
        <v>337</v>
      </c>
      <c r="B20" s="157"/>
      <c r="C20" s="158"/>
      <c r="D20" s="158"/>
      <c r="E20" s="158"/>
      <c r="F20" s="158"/>
      <c r="G20" s="159"/>
      <c r="H20" s="155"/>
      <c r="I20" s="155"/>
    </row>
    <row r="21" spans="1:11" ht="14.25" customHeight="1" x14ac:dyDescent="0.25">
      <c r="A21" s="74" t="s">
        <v>209</v>
      </c>
      <c r="B21" s="160"/>
      <c r="C21" s="21">
        <v>0</v>
      </c>
      <c r="D21" s="20">
        <v>0</v>
      </c>
      <c r="E21" s="161">
        <f>C21+D21</f>
        <v>0</v>
      </c>
      <c r="F21" s="162"/>
      <c r="G21" s="163" t="s">
        <v>196</v>
      </c>
      <c r="J21" s="164"/>
    </row>
    <row r="22" spans="1:11" ht="14.25" customHeight="1" x14ac:dyDescent="0.25">
      <c r="A22" s="74" t="s">
        <v>210</v>
      </c>
      <c r="B22" s="160"/>
      <c r="C22" s="19">
        <v>0</v>
      </c>
      <c r="D22" s="20">
        <v>0</v>
      </c>
      <c r="E22" s="165">
        <f>C22+D22</f>
        <v>0</v>
      </c>
      <c r="F22" s="166" t="str">
        <f>IF(C21&gt;C24*0.06,"EXCEEDS ALLOWABLE LIMITS","")</f>
        <v/>
      </c>
      <c r="G22" s="167"/>
      <c r="J22" s="164"/>
    </row>
    <row r="23" spans="1:11" ht="14.25" customHeight="1" x14ac:dyDescent="0.25">
      <c r="A23" s="74" t="s">
        <v>228</v>
      </c>
      <c r="B23" s="160"/>
      <c r="C23" s="19">
        <v>0</v>
      </c>
      <c r="D23" s="20">
        <v>0</v>
      </c>
      <c r="E23" s="165">
        <f>C23+D23</f>
        <v>0</v>
      </c>
      <c r="F23" s="168"/>
      <c r="G23" s="169"/>
      <c r="J23" s="164"/>
    </row>
    <row r="24" spans="1:11" ht="14.25" customHeight="1" x14ac:dyDescent="0.25">
      <c r="A24" s="170"/>
      <c r="B24" s="170" t="s">
        <v>205</v>
      </c>
      <c r="C24" s="23">
        <f>SUM(C21:C23)</f>
        <v>0</v>
      </c>
      <c r="D24" s="23">
        <f>SUM(D21:D23)</f>
        <v>0</v>
      </c>
      <c r="E24" s="45">
        <f>SUM(E21:E23)</f>
        <v>0</v>
      </c>
      <c r="F24" s="171"/>
      <c r="G24" s="172"/>
    </row>
    <row r="25" spans="1:11" ht="15.75" x14ac:dyDescent="0.25">
      <c r="A25" s="170"/>
      <c r="B25" s="170"/>
      <c r="C25" s="2"/>
      <c r="D25" s="2"/>
      <c r="E25" s="173"/>
      <c r="F25" s="174"/>
      <c r="G25" s="175"/>
    </row>
    <row r="26" spans="1:11" ht="15" customHeight="1" x14ac:dyDescent="0.25">
      <c r="A26" s="156" t="s">
        <v>221</v>
      </c>
      <c r="B26" s="176"/>
      <c r="C26" s="158"/>
      <c r="D26" s="158"/>
      <c r="E26" s="158"/>
      <c r="F26" s="158"/>
      <c r="G26" s="159"/>
    </row>
    <row r="27" spans="1:11" ht="14.25" customHeight="1" x14ac:dyDescent="0.25">
      <c r="A27" s="177" t="s">
        <v>211</v>
      </c>
      <c r="B27" s="177"/>
      <c r="C27" s="21">
        <v>0</v>
      </c>
      <c r="D27" s="22"/>
      <c r="E27" s="161">
        <f t="shared" ref="E27:E32" si="0">C27+D27</f>
        <v>0</v>
      </c>
      <c r="F27" s="178" t="str">
        <f>IFERROR(IF((C27/C23)&gt;0.02,"EXCEEDS ALLOWABLE LIMITS",""),"")</f>
        <v/>
      </c>
      <c r="G27" s="167" t="s">
        <v>197</v>
      </c>
    </row>
    <row r="28" spans="1:11" ht="14.25" customHeight="1" x14ac:dyDescent="0.25">
      <c r="A28" s="177" t="s">
        <v>212</v>
      </c>
      <c r="B28" s="177"/>
      <c r="C28" s="21">
        <v>0</v>
      </c>
      <c r="D28" s="22">
        <v>0</v>
      </c>
      <c r="E28" s="179">
        <f t="shared" si="0"/>
        <v>0</v>
      </c>
      <c r="F28" s="178" t="str">
        <f>IFERROR(IF((C28/C24)&gt;0.06,"EXCEEDS ALLOWABLE LIMITS","")," ")</f>
        <v xml:space="preserve"> </v>
      </c>
      <c r="G28" s="167" t="s">
        <v>196</v>
      </c>
    </row>
    <row r="29" spans="1:11" ht="14.25" customHeight="1" x14ac:dyDescent="0.25">
      <c r="A29" s="177" t="s">
        <v>208</v>
      </c>
      <c r="B29" s="177"/>
      <c r="C29" s="19">
        <v>0</v>
      </c>
      <c r="D29" s="20">
        <v>0</v>
      </c>
      <c r="E29" s="165">
        <f t="shared" si="0"/>
        <v>0</v>
      </c>
      <c r="F29" s="166"/>
      <c r="G29" s="167"/>
    </row>
    <row r="30" spans="1:11" ht="14.25" customHeight="1" x14ac:dyDescent="0.25">
      <c r="A30" s="177" t="s">
        <v>45</v>
      </c>
      <c r="B30" s="177"/>
      <c r="C30" s="19">
        <v>0</v>
      </c>
      <c r="D30" s="20">
        <v>0</v>
      </c>
      <c r="E30" s="165">
        <f t="shared" si="0"/>
        <v>0</v>
      </c>
      <c r="F30" s="166"/>
      <c r="G30" s="167"/>
      <c r="K30" s="168"/>
    </row>
    <row r="31" spans="1:11" ht="14.25" customHeight="1" x14ac:dyDescent="0.25">
      <c r="A31" s="177" t="s">
        <v>213</v>
      </c>
      <c r="B31" s="177"/>
      <c r="C31" s="19">
        <v>0</v>
      </c>
      <c r="D31" s="20">
        <v>0</v>
      </c>
      <c r="E31" s="165">
        <f t="shared" si="0"/>
        <v>0</v>
      </c>
      <c r="F31" s="166"/>
      <c r="G31" s="167"/>
    </row>
    <row r="32" spans="1:11" ht="14.25" customHeight="1" x14ac:dyDescent="0.25">
      <c r="A32" s="180" t="s">
        <v>12</v>
      </c>
      <c r="B32" s="7"/>
      <c r="C32" s="19">
        <v>0</v>
      </c>
      <c r="D32" s="20">
        <v>0</v>
      </c>
      <c r="E32" s="165">
        <f t="shared" si="0"/>
        <v>0</v>
      </c>
      <c r="F32" s="166"/>
      <c r="G32" s="167"/>
    </row>
    <row r="33" spans="1:7" ht="14.25" customHeight="1" x14ac:dyDescent="0.25">
      <c r="A33" s="170"/>
      <c r="B33" s="170" t="s">
        <v>222</v>
      </c>
      <c r="C33" s="23">
        <f>SUM(C27:C32)</f>
        <v>0</v>
      </c>
      <c r="D33" s="23">
        <f>SUM(D27:D32)</f>
        <v>0</v>
      </c>
      <c r="E33" s="23">
        <f>SUM(E27:E32)</f>
        <v>0</v>
      </c>
      <c r="F33" s="181"/>
      <c r="G33" s="175"/>
    </row>
    <row r="34" spans="1:7" ht="14.25" customHeight="1" x14ac:dyDescent="0.25">
      <c r="A34" s="170"/>
      <c r="B34" s="170"/>
      <c r="C34" s="2"/>
      <c r="D34" s="2"/>
      <c r="E34" s="173"/>
      <c r="F34" s="181"/>
      <c r="G34" s="175"/>
    </row>
    <row r="35" spans="1:7" ht="14.25" customHeight="1" x14ac:dyDescent="0.25">
      <c r="A35" s="170" t="s">
        <v>332</v>
      </c>
      <c r="B35" s="170"/>
      <c r="C35" s="105">
        <f>C24+C33</f>
        <v>0</v>
      </c>
      <c r="D35" s="224">
        <f>SUM(D24,D33)</f>
        <v>0</v>
      </c>
      <c r="E35" s="165">
        <f>C35+D35</f>
        <v>0</v>
      </c>
      <c r="F35" s="183"/>
      <c r="G35" s="184"/>
    </row>
    <row r="36" spans="1:7" ht="14.25" customHeight="1" x14ac:dyDescent="0.25">
      <c r="A36" s="629" t="s">
        <v>422</v>
      </c>
      <c r="B36" s="630"/>
      <c r="C36" s="19">
        <v>0</v>
      </c>
      <c r="D36" s="20">
        <v>0</v>
      </c>
      <c r="E36" s="165">
        <f>C36+D36</f>
        <v>0</v>
      </c>
      <c r="F36" s="185" t="str" cm="1">
        <f t="array" ref="F36">IFERROR(_xlfn.IFS(AND('F-1. Budget Summary'!C5="New Construction",E36&lt;'F-2. Development Budget'!E24*0.05),"BELOW REQUIRED CONTINGENCY",AND('F-1. Budget Summary'!C5="Rehabilitation (Unoccupied)",E36&lt;'F-2. Development Budget'!E24*0.1),"BELOW REQUIRED CONTINGENCY",AND('F-1. Budget Summary'!C5="Preservation (Occupied)",E36&lt;'F-2. Development Budget'!E24*0.1),"BELOW REQUIRED CONTINGENCY"),"")</f>
        <v/>
      </c>
      <c r="G36" s="628" t="s">
        <v>195</v>
      </c>
    </row>
    <row r="37" spans="1:7" ht="14.25" customHeight="1" x14ac:dyDescent="0.25">
      <c r="A37" s="170"/>
      <c r="B37" s="170" t="s">
        <v>206</v>
      </c>
      <c r="C37" s="186">
        <f>SUM(C24,C33,C36)</f>
        <v>0</v>
      </c>
      <c r="D37" s="186">
        <f>SUM(D24,D33,D36)</f>
        <v>0</v>
      </c>
      <c r="E37" s="186">
        <f>SUM(E24,E33,E36)</f>
        <v>0</v>
      </c>
      <c r="F37" s="181"/>
      <c r="G37" s="175"/>
    </row>
    <row r="38" spans="1:7" ht="14.25" customHeight="1" x14ac:dyDescent="0.25">
      <c r="A38" s="170"/>
      <c r="B38" s="170"/>
      <c r="C38" s="2"/>
      <c r="D38" s="2"/>
      <c r="E38" s="173"/>
      <c r="F38" s="181"/>
      <c r="G38" s="175"/>
    </row>
    <row r="39" spans="1:7" ht="14.25" customHeight="1" x14ac:dyDescent="0.25">
      <c r="A39" s="156" t="s">
        <v>217</v>
      </c>
      <c r="B39" s="157"/>
      <c r="C39" s="157"/>
      <c r="D39" s="158"/>
      <c r="E39" s="158"/>
      <c r="F39" s="158"/>
      <c r="G39" s="159"/>
    </row>
    <row r="40" spans="1:7" ht="14.25" customHeight="1" x14ac:dyDescent="0.25">
      <c r="A40" s="70" t="s">
        <v>46</v>
      </c>
      <c r="B40" s="70"/>
      <c r="C40" s="21">
        <v>0</v>
      </c>
      <c r="D40" s="28">
        <v>0</v>
      </c>
      <c r="E40" s="29">
        <f>C40+D40</f>
        <v>0</v>
      </c>
      <c r="F40" s="14"/>
      <c r="G40" s="191" t="s">
        <v>199</v>
      </c>
    </row>
    <row r="41" spans="1:7" ht="14.25" customHeight="1" x14ac:dyDescent="0.25">
      <c r="A41" s="70" t="s">
        <v>334</v>
      </c>
      <c r="B41" s="70"/>
      <c r="C41" s="19">
        <v>0</v>
      </c>
      <c r="D41" s="26">
        <v>0</v>
      </c>
      <c r="E41" s="165">
        <f t="shared" ref="E41:E60" si="1">C41+D41</f>
        <v>0</v>
      </c>
      <c r="F41" s="166"/>
      <c r="G41" s="549" t="s">
        <v>199</v>
      </c>
    </row>
    <row r="42" spans="1:7" ht="14.25" customHeight="1" x14ac:dyDescent="0.25">
      <c r="A42" s="70" t="s">
        <v>335</v>
      </c>
      <c r="B42" s="70"/>
      <c r="C42" s="19">
        <v>0</v>
      </c>
      <c r="D42" s="26">
        <v>0</v>
      </c>
      <c r="E42" s="165">
        <f t="shared" si="1"/>
        <v>0</v>
      </c>
      <c r="F42" s="166"/>
      <c r="G42" s="167"/>
    </row>
    <row r="43" spans="1:7" ht="14.25" customHeight="1" x14ac:dyDescent="0.25">
      <c r="A43" s="70" t="s">
        <v>47</v>
      </c>
      <c r="B43" s="70"/>
      <c r="C43" s="19">
        <v>0</v>
      </c>
      <c r="D43" s="26">
        <v>0</v>
      </c>
      <c r="E43" s="165">
        <f t="shared" si="1"/>
        <v>0</v>
      </c>
      <c r="F43" s="166" t="str">
        <f>IF(E43&gt;175000, "EXCEEDS ALLOWABLE LIMITS", "")</f>
        <v/>
      </c>
      <c r="G43" s="194" t="s">
        <v>198</v>
      </c>
    </row>
    <row r="44" spans="1:7" ht="14.25" customHeight="1" x14ac:dyDescent="0.25">
      <c r="A44" s="70" t="s">
        <v>48</v>
      </c>
      <c r="B44" s="70"/>
      <c r="C44" s="19">
        <v>0</v>
      </c>
      <c r="D44" s="26">
        <v>0</v>
      </c>
      <c r="E44" s="165">
        <f t="shared" si="1"/>
        <v>0</v>
      </c>
      <c r="F44" s="166"/>
      <c r="G44" s="167"/>
    </row>
    <row r="45" spans="1:7" ht="14.25" customHeight="1" x14ac:dyDescent="0.25">
      <c r="A45" s="70" t="s">
        <v>49</v>
      </c>
      <c r="B45" s="70"/>
      <c r="C45" s="19">
        <v>0</v>
      </c>
      <c r="D45" s="26">
        <v>0</v>
      </c>
      <c r="E45" s="165">
        <f t="shared" si="1"/>
        <v>0</v>
      </c>
      <c r="F45" s="166"/>
      <c r="G45" s="167"/>
    </row>
    <row r="46" spans="1:7" ht="14.25" customHeight="1" x14ac:dyDescent="0.25">
      <c r="A46" s="70" t="s">
        <v>70</v>
      </c>
      <c r="B46" s="70"/>
      <c r="C46" s="19">
        <v>0</v>
      </c>
      <c r="D46" s="26">
        <v>0</v>
      </c>
      <c r="E46" s="165">
        <f t="shared" si="1"/>
        <v>0</v>
      </c>
      <c r="F46" s="166"/>
      <c r="G46" s="167"/>
    </row>
    <row r="47" spans="1:7" ht="14.25" customHeight="1" x14ac:dyDescent="0.25">
      <c r="A47" s="70" t="s">
        <v>336</v>
      </c>
      <c r="B47" s="70"/>
      <c r="C47" s="19">
        <v>0</v>
      </c>
      <c r="D47" s="26">
        <v>0</v>
      </c>
      <c r="E47" s="165">
        <f t="shared" ref="E47" si="2">C47+D47</f>
        <v>0</v>
      </c>
      <c r="F47" s="166"/>
      <c r="G47" s="167"/>
    </row>
    <row r="48" spans="1:7" ht="14.25" customHeight="1" x14ac:dyDescent="0.25">
      <c r="A48" s="70" t="s">
        <v>50</v>
      </c>
      <c r="B48" s="70"/>
      <c r="C48" s="19">
        <v>0</v>
      </c>
      <c r="D48" s="26">
        <v>0</v>
      </c>
      <c r="E48" s="165">
        <f t="shared" si="1"/>
        <v>0</v>
      </c>
      <c r="F48" s="166"/>
      <c r="G48" s="167"/>
    </row>
    <row r="49" spans="1:10" ht="14.25" customHeight="1" x14ac:dyDescent="0.25">
      <c r="A49" s="70" t="s">
        <v>338</v>
      </c>
      <c r="B49" s="70"/>
      <c r="C49" s="19">
        <v>0</v>
      </c>
      <c r="D49" s="26">
        <v>0</v>
      </c>
      <c r="E49" s="165">
        <f>C49+D49</f>
        <v>0</v>
      </c>
      <c r="F49" s="166"/>
      <c r="G49" s="167"/>
    </row>
    <row r="50" spans="1:10" ht="14.25" customHeight="1" x14ac:dyDescent="0.25">
      <c r="A50" s="70" t="s">
        <v>71</v>
      </c>
      <c r="B50" s="70"/>
      <c r="C50" s="19">
        <v>0</v>
      </c>
      <c r="D50" s="26">
        <v>0</v>
      </c>
      <c r="E50" s="165">
        <f t="shared" si="1"/>
        <v>0</v>
      </c>
      <c r="F50" s="166"/>
      <c r="G50" s="167"/>
    </row>
    <row r="51" spans="1:10" ht="14.25" customHeight="1" x14ac:dyDescent="0.25">
      <c r="A51" s="70" t="s">
        <v>359</v>
      </c>
      <c r="B51" s="70"/>
      <c r="C51" s="19">
        <v>0</v>
      </c>
      <c r="D51" s="26">
        <v>0</v>
      </c>
      <c r="E51" s="165">
        <f>C51+D51</f>
        <v>0</v>
      </c>
      <c r="F51" s="166"/>
      <c r="G51" s="167"/>
    </row>
    <row r="52" spans="1:10" ht="14.25" customHeight="1" x14ac:dyDescent="0.25">
      <c r="A52" s="70" t="s">
        <v>340</v>
      </c>
      <c r="B52" s="70"/>
      <c r="C52" s="19">
        <v>0</v>
      </c>
      <c r="D52" s="26">
        <v>0</v>
      </c>
      <c r="E52" s="165">
        <f t="shared" si="1"/>
        <v>0</v>
      </c>
      <c r="F52" s="166"/>
      <c r="G52" s="167"/>
    </row>
    <row r="53" spans="1:10" ht="14.25" customHeight="1" x14ac:dyDescent="0.25">
      <c r="A53" s="70" t="s">
        <v>51</v>
      </c>
      <c r="B53" s="70"/>
      <c r="C53" s="19">
        <v>0</v>
      </c>
      <c r="D53" s="26">
        <v>0</v>
      </c>
      <c r="E53" s="165">
        <f t="shared" si="1"/>
        <v>0</v>
      </c>
      <c r="F53" s="166"/>
      <c r="G53" s="167"/>
    </row>
    <row r="54" spans="1:10" ht="14.25" customHeight="1" x14ac:dyDescent="0.25">
      <c r="A54" s="68" t="s">
        <v>52</v>
      </c>
      <c r="B54" s="68"/>
      <c r="C54" s="19">
        <v>0</v>
      </c>
      <c r="D54" s="26">
        <v>0</v>
      </c>
      <c r="E54" s="165">
        <f t="shared" si="1"/>
        <v>0</v>
      </c>
      <c r="F54" s="195" t="str">
        <f>IF(C54&gt;15000,"EXCEEDS ALLOWABLE LIMITS","")</f>
        <v/>
      </c>
      <c r="G54" s="196" t="s">
        <v>53</v>
      </c>
    </row>
    <row r="55" spans="1:10" ht="14.25" customHeight="1" x14ac:dyDescent="0.25">
      <c r="A55" s="68" t="s">
        <v>339</v>
      </c>
      <c r="B55" s="68"/>
      <c r="C55" s="19">
        <v>0</v>
      </c>
      <c r="D55" s="26">
        <v>0</v>
      </c>
      <c r="E55" s="165">
        <f t="shared" ref="E55" si="3">C55+D55</f>
        <v>0</v>
      </c>
      <c r="F55" s="195" t="str">
        <f>IF(C55&gt;SUM(C40:C54)*0.025,"EXCEEDS ALLOWABLE LIMITS","")</f>
        <v/>
      </c>
      <c r="G55" s="196" t="s">
        <v>423</v>
      </c>
    </row>
    <row r="56" spans="1:10" ht="14.25" customHeight="1" x14ac:dyDescent="0.25">
      <c r="A56" s="70" t="s">
        <v>55</v>
      </c>
      <c r="B56" s="8"/>
      <c r="C56" s="19">
        <v>0</v>
      </c>
      <c r="D56" s="26">
        <v>0</v>
      </c>
      <c r="E56" s="165">
        <f t="shared" si="1"/>
        <v>0</v>
      </c>
      <c r="F56" s="166"/>
      <c r="G56" s="167"/>
    </row>
    <row r="57" spans="1:10" ht="14.25" customHeight="1" x14ac:dyDescent="0.25">
      <c r="A57" s="70" t="s">
        <v>12</v>
      </c>
      <c r="B57" s="8"/>
      <c r="C57" s="19">
        <v>0</v>
      </c>
      <c r="D57" s="26">
        <v>0</v>
      </c>
      <c r="E57" s="165">
        <f t="shared" si="1"/>
        <v>0</v>
      </c>
      <c r="F57" s="166"/>
      <c r="G57" s="167"/>
    </row>
    <row r="58" spans="1:10" ht="14.25" customHeight="1" x14ac:dyDescent="0.25">
      <c r="A58" s="70" t="s">
        <v>12</v>
      </c>
      <c r="B58" s="8"/>
      <c r="C58" s="19">
        <v>0</v>
      </c>
      <c r="D58" s="26">
        <v>0</v>
      </c>
      <c r="E58" s="165">
        <f t="shared" si="1"/>
        <v>0</v>
      </c>
      <c r="F58" s="166"/>
      <c r="G58" s="167"/>
    </row>
    <row r="59" spans="1:10" ht="14.25" customHeight="1" x14ac:dyDescent="0.25">
      <c r="A59" s="70" t="s">
        <v>12</v>
      </c>
      <c r="B59" s="8"/>
      <c r="C59" s="19">
        <v>0</v>
      </c>
      <c r="D59" s="26">
        <v>0</v>
      </c>
      <c r="E59" s="165">
        <f t="shared" si="1"/>
        <v>0</v>
      </c>
      <c r="F59" s="166"/>
      <c r="G59" s="167"/>
    </row>
    <row r="60" spans="1:10" ht="14.25" customHeight="1" x14ac:dyDescent="0.25">
      <c r="A60" s="70" t="s">
        <v>12</v>
      </c>
      <c r="B60" s="8"/>
      <c r="C60" s="19">
        <v>0</v>
      </c>
      <c r="D60" s="26">
        <v>0</v>
      </c>
      <c r="E60" s="27">
        <f t="shared" si="1"/>
        <v>0</v>
      </c>
      <c r="F60" s="166"/>
      <c r="G60" s="167"/>
    </row>
    <row r="61" spans="1:10" ht="14.25" customHeight="1" x14ac:dyDescent="0.25">
      <c r="A61" s="654" t="s">
        <v>223</v>
      </c>
      <c r="B61" s="654"/>
      <c r="C61" s="23">
        <f>SUM(C40:C60)</f>
        <v>0</v>
      </c>
      <c r="D61" s="23">
        <f>SUM(D40:D60)</f>
        <v>0</v>
      </c>
      <c r="E61" s="198">
        <f>SUM(E40:E60)</f>
        <v>0</v>
      </c>
      <c r="F61" s="168"/>
      <c r="G61" s="199"/>
    </row>
    <row r="62" spans="1:10" ht="14.25" customHeight="1" x14ac:dyDescent="0.25">
      <c r="A62" s="170"/>
      <c r="B62" s="170"/>
      <c r="C62" s="2"/>
      <c r="D62" s="2"/>
      <c r="E62" s="173"/>
      <c r="F62" s="181"/>
      <c r="G62" s="175"/>
    </row>
    <row r="63" spans="1:10" ht="15.75" customHeight="1" x14ac:dyDescent="0.25">
      <c r="A63" s="156" t="s">
        <v>389</v>
      </c>
      <c r="B63" s="156"/>
      <c r="C63" s="157"/>
      <c r="D63" s="158"/>
      <c r="E63" s="158"/>
      <c r="F63" s="158"/>
      <c r="G63" s="159"/>
      <c r="J63" s="200"/>
    </row>
    <row r="64" spans="1:10" ht="14.25" customHeight="1" x14ac:dyDescent="0.25">
      <c r="A64" s="70" t="s">
        <v>204</v>
      </c>
      <c r="B64" s="70"/>
      <c r="C64" s="21">
        <v>0</v>
      </c>
      <c r="D64" s="26">
        <v>0</v>
      </c>
      <c r="E64" s="179">
        <f>C64+D64</f>
        <v>0</v>
      </c>
      <c r="F64" s="166"/>
      <c r="G64" s="167"/>
      <c r="J64" s="200"/>
    </row>
    <row r="65" spans="1:10" ht="14.25" customHeight="1" x14ac:dyDescent="0.25">
      <c r="A65" s="70" t="s">
        <v>385</v>
      </c>
      <c r="B65" s="70"/>
      <c r="C65" s="19">
        <v>0</v>
      </c>
      <c r="D65" s="26">
        <v>0</v>
      </c>
      <c r="E65" s="27">
        <f t="shared" ref="E65:E75" si="4">C65+D65</f>
        <v>0</v>
      </c>
      <c r="F65" s="166"/>
      <c r="G65" s="167"/>
      <c r="J65" s="200"/>
    </row>
    <row r="66" spans="1:10" ht="14.25" customHeight="1" x14ac:dyDescent="0.25">
      <c r="A66" s="70" t="s">
        <v>353</v>
      </c>
      <c r="B66" s="70"/>
      <c r="C66" s="19">
        <v>0</v>
      </c>
      <c r="D66" s="26">
        <v>0</v>
      </c>
      <c r="E66" s="27">
        <f t="shared" si="4"/>
        <v>0</v>
      </c>
      <c r="F66" s="166"/>
      <c r="G66" s="167"/>
      <c r="J66" s="200"/>
    </row>
    <row r="67" spans="1:10" ht="14.25" customHeight="1" x14ac:dyDescent="0.25">
      <c r="A67" s="70" t="s">
        <v>354</v>
      </c>
      <c r="B67" s="70"/>
      <c r="C67" s="19">
        <v>0</v>
      </c>
      <c r="D67" s="26">
        <v>0</v>
      </c>
      <c r="E67" s="27">
        <f t="shared" si="4"/>
        <v>0</v>
      </c>
      <c r="F67" s="166"/>
      <c r="G67" s="167"/>
      <c r="J67" s="200"/>
    </row>
    <row r="68" spans="1:10" ht="14.25" customHeight="1" x14ac:dyDescent="0.25">
      <c r="A68" s="70" t="s">
        <v>355</v>
      </c>
      <c r="B68" s="70"/>
      <c r="C68" s="19">
        <v>0</v>
      </c>
      <c r="D68" s="26">
        <v>0</v>
      </c>
      <c r="E68" s="27">
        <f t="shared" si="4"/>
        <v>0</v>
      </c>
      <c r="F68" s="15" t="str">
        <f>IF(C68&gt;15000, "EXCEEDS ALLOWABLE LIMITS", "")</f>
        <v/>
      </c>
      <c r="G68" s="206" t="s">
        <v>53</v>
      </c>
    </row>
    <row r="69" spans="1:10" ht="14.25" customHeight="1" x14ac:dyDescent="0.25">
      <c r="A69" s="70" t="s">
        <v>350</v>
      </c>
      <c r="B69" s="70"/>
      <c r="C69" s="19">
        <v>0</v>
      </c>
      <c r="D69" s="26">
        <v>0</v>
      </c>
      <c r="E69" s="27">
        <f t="shared" si="4"/>
        <v>0</v>
      </c>
      <c r="F69" s="166"/>
      <c r="G69" s="167"/>
    </row>
    <row r="70" spans="1:10" ht="14.25" customHeight="1" x14ac:dyDescent="0.25">
      <c r="A70" s="70" t="s">
        <v>299</v>
      </c>
      <c r="B70" s="70"/>
      <c r="C70" s="19">
        <v>0</v>
      </c>
      <c r="D70" s="26">
        <v>0</v>
      </c>
      <c r="E70" s="27">
        <f>C70+D70</f>
        <v>0</v>
      </c>
      <c r="F70" s="166"/>
      <c r="G70" s="167"/>
    </row>
    <row r="71" spans="1:10" ht="14.25" customHeight="1" x14ac:dyDescent="0.25">
      <c r="A71" s="70" t="s">
        <v>55</v>
      </c>
      <c r="B71" s="8"/>
      <c r="C71" s="19">
        <v>0</v>
      </c>
      <c r="D71" s="26">
        <v>0</v>
      </c>
      <c r="E71" s="27">
        <f t="shared" si="4"/>
        <v>0</v>
      </c>
      <c r="F71" s="166"/>
      <c r="G71" s="167"/>
    </row>
    <row r="72" spans="1:10" ht="14.25" customHeight="1" x14ac:dyDescent="0.25">
      <c r="A72" s="70" t="s">
        <v>55</v>
      </c>
      <c r="B72" s="8"/>
      <c r="C72" s="19">
        <v>0</v>
      </c>
      <c r="D72" s="26">
        <v>0</v>
      </c>
      <c r="E72" s="27">
        <f t="shared" si="4"/>
        <v>0</v>
      </c>
      <c r="F72" s="166"/>
      <c r="G72" s="167"/>
    </row>
    <row r="73" spans="1:10" ht="14.25" customHeight="1" x14ac:dyDescent="0.25">
      <c r="A73" s="70" t="s">
        <v>55</v>
      </c>
      <c r="B73" s="8"/>
      <c r="C73" s="19">
        <v>0</v>
      </c>
      <c r="D73" s="26">
        <v>0</v>
      </c>
      <c r="E73" s="27">
        <f t="shared" ref="E73:E74" si="5">C73+D73</f>
        <v>0</v>
      </c>
      <c r="F73" s="166"/>
      <c r="G73" s="167"/>
    </row>
    <row r="74" spans="1:10" ht="14.25" customHeight="1" x14ac:dyDescent="0.25">
      <c r="A74" s="70" t="s">
        <v>55</v>
      </c>
      <c r="B74" s="8"/>
      <c r="C74" s="19">
        <v>0</v>
      </c>
      <c r="D74" s="26">
        <v>0</v>
      </c>
      <c r="E74" s="27">
        <f t="shared" si="5"/>
        <v>0</v>
      </c>
      <c r="F74" s="166"/>
      <c r="G74" s="167"/>
    </row>
    <row r="75" spans="1:10" ht="14.25" customHeight="1" x14ac:dyDescent="0.25">
      <c r="A75" s="70" t="s">
        <v>55</v>
      </c>
      <c r="B75" s="8"/>
      <c r="C75" s="19">
        <v>0</v>
      </c>
      <c r="D75" s="26">
        <v>0</v>
      </c>
      <c r="E75" s="27">
        <f t="shared" si="4"/>
        <v>0</v>
      </c>
      <c r="F75" s="166"/>
      <c r="G75" s="167"/>
    </row>
    <row r="76" spans="1:10" ht="15.75" customHeight="1" x14ac:dyDescent="0.25">
      <c r="A76" s="207"/>
      <c r="B76" s="207" t="s">
        <v>387</v>
      </c>
      <c r="C76" s="579">
        <f>SUM(C64:C75)</f>
        <v>0</v>
      </c>
      <c r="D76" s="23">
        <f>SUM(D64:D75)</f>
        <v>0</v>
      </c>
      <c r="E76" s="198">
        <f>SUM(E64:E75)</f>
        <v>0</v>
      </c>
      <c r="F76" s="168"/>
      <c r="G76" s="188"/>
      <c r="J76" s="201"/>
    </row>
    <row r="77" spans="1:10" ht="14.25" customHeight="1" x14ac:dyDescent="0.2">
      <c r="G77" s="188"/>
      <c r="J77" s="197"/>
    </row>
    <row r="78" spans="1:10" ht="14.25" customHeight="1" x14ac:dyDescent="0.25">
      <c r="A78" s="156" t="s">
        <v>225</v>
      </c>
      <c r="B78" s="156"/>
      <c r="C78" s="157"/>
      <c r="D78" s="158"/>
      <c r="E78" s="158"/>
      <c r="F78" s="158"/>
      <c r="G78" s="159"/>
      <c r="J78" s="197"/>
    </row>
    <row r="79" spans="1:10" ht="14.25" customHeight="1" x14ac:dyDescent="0.25">
      <c r="A79" s="70" t="s">
        <v>231</v>
      </c>
      <c r="B79" s="70"/>
      <c r="C79" s="21">
        <v>0</v>
      </c>
      <c r="D79" s="26">
        <v>0</v>
      </c>
      <c r="E79" s="27">
        <f t="shared" ref="E79:E87" si="6">C79+D79</f>
        <v>0</v>
      </c>
      <c r="F79" s="16" t="str">
        <f>IF(C79&gt;2000*'F-1. Budget Summary'!H4,"EXCEEDS ALLOWABLE LIMITS","")</f>
        <v/>
      </c>
      <c r="G79" s="208" t="s">
        <v>193</v>
      </c>
      <c r="J79" s="197"/>
    </row>
    <row r="80" spans="1:10" ht="14.25" customHeight="1" x14ac:dyDescent="0.25">
      <c r="A80" s="70" t="s">
        <v>230</v>
      </c>
      <c r="B80" s="70"/>
      <c r="C80" s="19">
        <v>0</v>
      </c>
      <c r="D80" s="26">
        <v>0</v>
      </c>
      <c r="E80" s="27">
        <f t="shared" si="6"/>
        <v>0</v>
      </c>
      <c r="F80" s="15" t="str" cm="1">
        <f t="array" ref="F80">IFERROR(_xlfn.IFS(AND('F-1. Budget Summary'!$C$5="Preservation (Occupied)",'F-2. Development Budget'!C80&gt;'F-1. Budget Summary'!$H$4*600),"EXCEEDS ALLOWABLE LIMITS",AND('F-1. Budget Summary'!$C$5="Rehabilitation (Unoccupied)",'F-2. Development Budget'!C80&gt;'F-1. Budget Summary'!$H$4*1200),"EXCEEDS ALLOWABLE LIMITS",AND('F-1. Budget Summary'!$C$5:$D$5="New Construction",'F-2. Development Budget'!C80&gt;'F-1. Budget Summary'!$H$4*1200),"EXCEEDS ALLOWABLE LIMITS"),"")</f>
        <v/>
      </c>
      <c r="G80" s="209" t="s">
        <v>194</v>
      </c>
      <c r="J80" s="197"/>
    </row>
    <row r="81" spans="1:10" ht="14.25" customHeight="1" x14ac:dyDescent="0.25">
      <c r="A81" s="70" t="s">
        <v>54</v>
      </c>
      <c r="B81" s="70"/>
      <c r="C81" s="19">
        <v>0</v>
      </c>
      <c r="D81" s="26">
        <v>0</v>
      </c>
      <c r="E81" s="27">
        <f t="shared" si="6"/>
        <v>0</v>
      </c>
      <c r="F81" s="166"/>
      <c r="G81" s="167"/>
      <c r="J81" s="197"/>
    </row>
    <row r="82" spans="1:10" ht="14.25" customHeight="1" x14ac:dyDescent="0.25">
      <c r="A82" s="70" t="s">
        <v>229</v>
      </c>
      <c r="B82" s="70"/>
      <c r="C82" s="19">
        <v>0</v>
      </c>
      <c r="D82" s="26">
        <v>0</v>
      </c>
      <c r="E82" s="27">
        <f t="shared" si="6"/>
        <v>0</v>
      </c>
      <c r="F82" s="166"/>
      <c r="G82" s="167"/>
      <c r="J82" s="197"/>
    </row>
    <row r="83" spans="1:10" ht="14.25" customHeight="1" x14ac:dyDescent="0.25">
      <c r="A83" s="70" t="s">
        <v>55</v>
      </c>
      <c r="B83" s="8"/>
      <c r="C83" s="19">
        <v>0</v>
      </c>
      <c r="D83" s="26">
        <v>0</v>
      </c>
      <c r="E83" s="27">
        <f t="shared" si="6"/>
        <v>0</v>
      </c>
      <c r="F83" s="166"/>
      <c r="G83" s="167"/>
      <c r="J83" s="197"/>
    </row>
    <row r="84" spans="1:10" ht="14.25" customHeight="1" x14ac:dyDescent="0.25">
      <c r="A84" s="70" t="s">
        <v>55</v>
      </c>
      <c r="B84" s="8"/>
      <c r="C84" s="19">
        <v>0</v>
      </c>
      <c r="D84" s="26">
        <v>0</v>
      </c>
      <c r="E84" s="27">
        <f t="shared" si="6"/>
        <v>0</v>
      </c>
      <c r="F84" s="166"/>
      <c r="G84" s="167"/>
      <c r="J84" s="197"/>
    </row>
    <row r="85" spans="1:10" ht="14.25" customHeight="1" x14ac:dyDescent="0.25">
      <c r="A85" s="70" t="s">
        <v>55</v>
      </c>
      <c r="B85" s="8"/>
      <c r="C85" s="19">
        <v>0</v>
      </c>
      <c r="D85" s="26">
        <v>0</v>
      </c>
      <c r="E85" s="27">
        <f t="shared" si="6"/>
        <v>0</v>
      </c>
      <c r="F85" s="166"/>
      <c r="G85" s="167"/>
      <c r="J85" s="193"/>
    </row>
    <row r="86" spans="1:10" ht="14.25" customHeight="1" x14ac:dyDescent="0.25">
      <c r="A86" s="70" t="s">
        <v>55</v>
      </c>
      <c r="B86" s="8"/>
      <c r="C86" s="19">
        <v>0</v>
      </c>
      <c r="D86" s="26">
        <v>0</v>
      </c>
      <c r="E86" s="27">
        <f t="shared" si="6"/>
        <v>0</v>
      </c>
      <c r="F86" s="166"/>
      <c r="G86" s="167"/>
      <c r="J86" s="193"/>
    </row>
    <row r="87" spans="1:10" ht="14.25" customHeight="1" x14ac:dyDescent="0.25">
      <c r="A87" s="70" t="s">
        <v>55</v>
      </c>
      <c r="B87" s="8"/>
      <c r="C87" s="19">
        <v>0</v>
      </c>
      <c r="D87" s="26">
        <v>0</v>
      </c>
      <c r="E87" s="27">
        <f t="shared" si="6"/>
        <v>0</v>
      </c>
      <c r="F87" s="166"/>
      <c r="G87" s="167"/>
      <c r="J87" s="193"/>
    </row>
    <row r="88" spans="1:10" ht="14.25" customHeight="1" x14ac:dyDescent="0.25">
      <c r="A88" s="207"/>
      <c r="B88" s="207" t="s">
        <v>226</v>
      </c>
      <c r="C88" s="579">
        <f>SUM(C79:C87)</f>
        <v>0</v>
      </c>
      <c r="D88" s="23">
        <f>SUM(D79:D87)</f>
        <v>0</v>
      </c>
      <c r="E88" s="198">
        <f>SUM(E79:E87)</f>
        <v>0</v>
      </c>
      <c r="F88" s="168"/>
      <c r="G88" s="188"/>
      <c r="J88" s="193"/>
    </row>
    <row r="89" spans="1:10" ht="14.25" customHeight="1" x14ac:dyDescent="0.2">
      <c r="G89" s="188"/>
      <c r="J89" s="193"/>
    </row>
    <row r="90" spans="1:10" ht="14.25" customHeight="1" x14ac:dyDescent="0.25">
      <c r="A90" s="156" t="s">
        <v>351</v>
      </c>
      <c r="B90" s="156"/>
      <c r="C90" s="157"/>
      <c r="D90" s="158"/>
      <c r="E90" s="158"/>
      <c r="F90" s="158"/>
      <c r="G90" s="159"/>
      <c r="J90" s="200"/>
    </row>
    <row r="91" spans="1:10" ht="14.25" customHeight="1" x14ac:dyDescent="0.25">
      <c r="A91" s="70" t="s">
        <v>56</v>
      </c>
      <c r="B91" s="70"/>
      <c r="C91" s="21">
        <v>0</v>
      </c>
      <c r="D91" s="30">
        <v>0</v>
      </c>
      <c r="E91" s="179">
        <f>C91+D91</f>
        <v>0</v>
      </c>
      <c r="F91" s="166"/>
      <c r="G91" s="167"/>
      <c r="J91" s="200"/>
    </row>
    <row r="92" spans="1:10" ht="15" customHeight="1" x14ac:dyDescent="0.25">
      <c r="A92" s="70" t="s">
        <v>57</v>
      </c>
      <c r="B92" s="70"/>
      <c r="C92" s="19">
        <v>0</v>
      </c>
      <c r="D92" s="26">
        <v>0</v>
      </c>
      <c r="E92" s="27">
        <f t="shared" ref="E92:E102" si="7">C92+D92</f>
        <v>0</v>
      </c>
      <c r="F92" s="166"/>
      <c r="G92" s="167"/>
      <c r="J92" s="192"/>
    </row>
    <row r="93" spans="1:10" ht="14.25" customHeight="1" x14ac:dyDescent="0.25">
      <c r="A93" s="70" t="s">
        <v>341</v>
      </c>
      <c r="B93" s="70"/>
      <c r="C93" s="19">
        <v>0</v>
      </c>
      <c r="D93" s="26">
        <v>0</v>
      </c>
      <c r="E93" s="27">
        <f t="shared" si="7"/>
        <v>0</v>
      </c>
      <c r="F93" s="166"/>
      <c r="G93" s="167"/>
      <c r="J93" s="192"/>
    </row>
    <row r="94" spans="1:10" ht="14.25" customHeight="1" x14ac:dyDescent="0.25">
      <c r="A94" s="70" t="s">
        <v>342</v>
      </c>
      <c r="B94" s="70"/>
      <c r="C94" s="19">
        <v>0</v>
      </c>
      <c r="D94" s="26">
        <v>0</v>
      </c>
      <c r="E94" s="27">
        <f t="shared" si="7"/>
        <v>0</v>
      </c>
      <c r="F94" s="166"/>
      <c r="G94" s="167"/>
      <c r="J94" s="192"/>
    </row>
    <row r="95" spans="1:10" ht="14.25" customHeight="1" x14ac:dyDescent="0.25">
      <c r="A95" s="74" t="s">
        <v>300</v>
      </c>
      <c r="B95" s="74"/>
      <c r="C95" s="19">
        <v>0</v>
      </c>
      <c r="D95" s="26">
        <v>0</v>
      </c>
      <c r="E95" s="27">
        <f t="shared" si="7"/>
        <v>0</v>
      </c>
      <c r="F95" s="166"/>
      <c r="G95" s="167"/>
      <c r="J95" s="192"/>
    </row>
    <row r="96" spans="1:10" ht="14.25" customHeight="1" x14ac:dyDescent="0.25">
      <c r="A96" s="70" t="s">
        <v>301</v>
      </c>
      <c r="B96" s="70"/>
      <c r="C96" s="19">
        <v>0</v>
      </c>
      <c r="D96" s="26">
        <v>0</v>
      </c>
      <c r="E96" s="27">
        <f t="shared" si="7"/>
        <v>0</v>
      </c>
      <c r="F96" s="166"/>
      <c r="G96" s="167"/>
      <c r="J96" s="201"/>
    </row>
    <row r="97" spans="1:12" ht="14.25" customHeight="1" x14ac:dyDescent="0.25">
      <c r="A97" s="70" t="s">
        <v>343</v>
      </c>
      <c r="B97" s="70"/>
      <c r="C97" s="19">
        <v>0</v>
      </c>
      <c r="D97" s="26">
        <v>0</v>
      </c>
      <c r="E97" s="27">
        <f t="shared" si="7"/>
        <v>0</v>
      </c>
      <c r="F97" s="166"/>
      <c r="G97" s="167"/>
      <c r="J97" s="201"/>
    </row>
    <row r="98" spans="1:12" ht="14.25" customHeight="1" x14ac:dyDescent="0.25">
      <c r="A98" s="74" t="s">
        <v>344</v>
      </c>
      <c r="B98" s="74"/>
      <c r="C98" s="19">
        <v>0</v>
      </c>
      <c r="D98" s="26">
        <v>0</v>
      </c>
      <c r="E98" s="27">
        <f t="shared" si="7"/>
        <v>0</v>
      </c>
      <c r="F98" s="166"/>
      <c r="G98" s="167"/>
      <c r="J98" s="201"/>
    </row>
    <row r="99" spans="1:12" ht="14.25" customHeight="1" x14ac:dyDescent="0.25">
      <c r="A99" s="74" t="s">
        <v>352</v>
      </c>
      <c r="B99" s="74"/>
      <c r="C99" s="19">
        <v>0</v>
      </c>
      <c r="D99" s="26">
        <v>0</v>
      </c>
      <c r="E99" s="27">
        <f t="shared" si="7"/>
        <v>0</v>
      </c>
      <c r="F99" s="166"/>
      <c r="G99" s="167"/>
      <c r="J99" s="201"/>
    </row>
    <row r="100" spans="1:12" ht="14.25" customHeight="1" x14ac:dyDescent="0.25">
      <c r="A100" s="70" t="s">
        <v>55</v>
      </c>
      <c r="B100" s="8"/>
      <c r="C100" s="19">
        <v>0</v>
      </c>
      <c r="D100" s="26">
        <v>0</v>
      </c>
      <c r="E100" s="27">
        <f t="shared" si="7"/>
        <v>0</v>
      </c>
      <c r="F100" s="166"/>
      <c r="G100" s="167"/>
      <c r="J100" s="201"/>
    </row>
    <row r="101" spans="1:12" ht="14.25" customHeight="1" x14ac:dyDescent="0.25">
      <c r="A101" s="70" t="s">
        <v>55</v>
      </c>
      <c r="B101" s="8"/>
      <c r="C101" s="19">
        <v>0</v>
      </c>
      <c r="D101" s="26">
        <v>0</v>
      </c>
      <c r="E101" s="27">
        <f t="shared" si="7"/>
        <v>0</v>
      </c>
      <c r="F101" s="166"/>
      <c r="G101" s="167"/>
      <c r="J101" s="201"/>
    </row>
    <row r="102" spans="1:12" ht="14.25" customHeight="1" x14ac:dyDescent="0.25">
      <c r="A102" s="70" t="s">
        <v>55</v>
      </c>
      <c r="B102" s="8"/>
      <c r="C102" s="19">
        <v>0</v>
      </c>
      <c r="D102" s="26">
        <v>0</v>
      </c>
      <c r="E102" s="27">
        <f t="shared" si="7"/>
        <v>0</v>
      </c>
      <c r="F102" s="166"/>
      <c r="G102" s="167"/>
      <c r="I102" s="203"/>
      <c r="J102" s="201"/>
    </row>
    <row r="103" spans="1:12" ht="14.25" customHeight="1" x14ac:dyDescent="0.25">
      <c r="A103" s="654" t="s">
        <v>388</v>
      </c>
      <c r="B103" s="654"/>
      <c r="C103" s="23">
        <f>SUM(C91:C102)</f>
        <v>0</v>
      </c>
      <c r="D103" s="23">
        <f>SUM(D91:D102)</f>
        <v>0</v>
      </c>
      <c r="E103" s="23">
        <f>SUM(E91:E102)</f>
        <v>0</v>
      </c>
      <c r="F103" s="168"/>
      <c r="G103" s="188"/>
      <c r="I103" s="2"/>
      <c r="J103" s="2"/>
      <c r="K103" s="203"/>
      <c r="L103" s="201"/>
    </row>
    <row r="104" spans="1:12" ht="15.75" customHeight="1" x14ac:dyDescent="0.25">
      <c r="A104" s="189"/>
      <c r="B104" s="189"/>
      <c r="C104" s="3"/>
      <c r="D104" s="3"/>
      <c r="E104" s="168"/>
      <c r="F104" s="168"/>
      <c r="G104" s="188"/>
      <c r="J104" s="155"/>
    </row>
    <row r="105" spans="1:12" ht="14.25" customHeight="1" x14ac:dyDescent="0.25">
      <c r="A105" s="156" t="s">
        <v>386</v>
      </c>
      <c r="B105" s="156"/>
      <c r="C105" s="156"/>
      <c r="D105" s="158"/>
      <c r="E105" s="158"/>
      <c r="F105" s="158"/>
      <c r="G105" s="159"/>
      <c r="J105" s="155"/>
    </row>
    <row r="106" spans="1:12" ht="14.25" customHeight="1" x14ac:dyDescent="0.25">
      <c r="A106" s="70" t="s">
        <v>346</v>
      </c>
      <c r="B106" s="70"/>
      <c r="C106" s="31">
        <v>0</v>
      </c>
      <c r="D106" s="32">
        <v>0</v>
      </c>
      <c r="E106" s="204">
        <f t="shared" ref="E106:E115" si="8">C106+D106</f>
        <v>0</v>
      </c>
      <c r="F106" s="166"/>
      <c r="G106" s="167"/>
      <c r="J106" s="155"/>
    </row>
    <row r="107" spans="1:12" ht="14.25" customHeight="1" x14ac:dyDescent="0.25">
      <c r="A107" s="70" t="s">
        <v>347</v>
      </c>
      <c r="B107" s="70"/>
      <c r="C107" s="19">
        <v>0</v>
      </c>
      <c r="D107" s="26">
        <v>0</v>
      </c>
      <c r="E107" s="27">
        <f t="shared" si="8"/>
        <v>0</v>
      </c>
      <c r="F107" s="166"/>
      <c r="G107" s="167"/>
      <c r="J107" s="155"/>
    </row>
    <row r="108" spans="1:12" ht="14.25" customHeight="1" x14ac:dyDescent="0.25">
      <c r="A108" s="70" t="s">
        <v>348</v>
      </c>
      <c r="B108" s="70"/>
      <c r="C108" s="19">
        <v>0</v>
      </c>
      <c r="D108" s="26">
        <v>0</v>
      </c>
      <c r="E108" s="27">
        <f t="shared" si="8"/>
        <v>0</v>
      </c>
      <c r="F108" s="166"/>
      <c r="G108" s="167"/>
      <c r="J108" s="155"/>
    </row>
    <row r="109" spans="1:12" ht="14.25" customHeight="1" x14ac:dyDescent="0.25">
      <c r="A109" s="70" t="s">
        <v>59</v>
      </c>
      <c r="B109" s="70"/>
      <c r="C109" s="19">
        <v>0</v>
      </c>
      <c r="D109" s="26">
        <v>0</v>
      </c>
      <c r="E109" s="27">
        <f t="shared" si="8"/>
        <v>0</v>
      </c>
      <c r="F109" s="166"/>
      <c r="G109" s="167"/>
      <c r="J109" s="155"/>
    </row>
    <row r="110" spans="1:12" ht="14.25" customHeight="1" x14ac:dyDescent="0.25">
      <c r="A110" s="70" t="s">
        <v>60</v>
      </c>
      <c r="B110" s="70"/>
      <c r="C110" s="19">
        <v>0</v>
      </c>
      <c r="D110" s="26">
        <v>0</v>
      </c>
      <c r="E110" s="27">
        <f t="shared" si="8"/>
        <v>0</v>
      </c>
      <c r="F110" s="166"/>
      <c r="G110" s="167"/>
    </row>
    <row r="111" spans="1:12" ht="14.1" customHeight="1" x14ac:dyDescent="0.25">
      <c r="A111" s="70" t="s">
        <v>345</v>
      </c>
      <c r="B111" s="70"/>
      <c r="C111" s="19">
        <v>0</v>
      </c>
      <c r="D111" s="26">
        <v>0</v>
      </c>
      <c r="E111" s="27">
        <f t="shared" si="8"/>
        <v>0</v>
      </c>
      <c r="F111" s="166"/>
      <c r="G111" s="167"/>
    </row>
    <row r="112" spans="1:12" ht="14.25" customHeight="1" x14ac:dyDescent="0.25">
      <c r="A112" s="74" t="s">
        <v>349</v>
      </c>
      <c r="B112" s="74"/>
      <c r="C112" s="19">
        <v>0</v>
      </c>
      <c r="D112" s="26"/>
      <c r="E112" s="27">
        <f>C112+D112</f>
        <v>0</v>
      </c>
      <c r="F112" s="166"/>
      <c r="G112" s="167"/>
    </row>
    <row r="113" spans="1:7" ht="14.25" customHeight="1" x14ac:dyDescent="0.25">
      <c r="A113" s="70" t="s">
        <v>12</v>
      </c>
      <c r="B113" s="8"/>
      <c r="C113" s="19"/>
      <c r="D113" s="26">
        <v>0</v>
      </c>
      <c r="E113" s="27">
        <f t="shared" si="8"/>
        <v>0</v>
      </c>
      <c r="F113" s="166"/>
      <c r="G113" s="167"/>
    </row>
    <row r="114" spans="1:7" ht="14.1" customHeight="1" x14ac:dyDescent="0.25">
      <c r="A114" s="70" t="s">
        <v>12</v>
      </c>
      <c r="B114" s="8"/>
      <c r="C114" s="19">
        <v>0</v>
      </c>
      <c r="D114" s="26">
        <v>0</v>
      </c>
      <c r="E114" s="27">
        <f t="shared" si="8"/>
        <v>0</v>
      </c>
      <c r="F114" s="166"/>
      <c r="G114" s="167"/>
    </row>
    <row r="115" spans="1:7" ht="14.25" customHeight="1" x14ac:dyDescent="0.25">
      <c r="A115" s="70" t="s">
        <v>12</v>
      </c>
      <c r="B115" s="8"/>
      <c r="C115" s="19">
        <v>0</v>
      </c>
      <c r="D115" s="26">
        <v>0</v>
      </c>
      <c r="E115" s="27">
        <f t="shared" si="8"/>
        <v>0</v>
      </c>
      <c r="F115" s="166"/>
      <c r="G115" s="167"/>
    </row>
    <row r="116" spans="1:7" ht="14.25" customHeight="1" x14ac:dyDescent="0.25">
      <c r="A116" s="654" t="s">
        <v>224</v>
      </c>
      <c r="B116" s="654"/>
      <c r="C116" s="579">
        <f>SUM(C106:C115)</f>
        <v>0</v>
      </c>
      <c r="D116" s="23">
        <f>SUM(D106:D115)</f>
        <v>0</v>
      </c>
      <c r="E116" s="23">
        <f>SUM(E106:E115)</f>
        <v>0</v>
      </c>
      <c r="F116" s="3"/>
      <c r="G116" s="188"/>
    </row>
    <row r="117" spans="1:7" ht="14.25" customHeight="1" x14ac:dyDescent="0.25">
      <c r="A117" s="170"/>
      <c r="B117" s="170"/>
      <c r="C117" s="2"/>
      <c r="D117" s="2"/>
      <c r="E117" s="173"/>
      <c r="F117" s="181"/>
      <c r="G117" s="175"/>
    </row>
    <row r="118" spans="1:7" ht="14.25" customHeight="1" x14ac:dyDescent="0.25">
      <c r="A118" s="156" t="s">
        <v>214</v>
      </c>
      <c r="B118" s="156"/>
      <c r="C118" s="157"/>
      <c r="D118" s="158"/>
      <c r="E118" s="158"/>
      <c r="F118" s="158"/>
      <c r="G118" s="159"/>
    </row>
    <row r="119" spans="1:7" ht="15.75" customHeight="1" x14ac:dyDescent="0.25">
      <c r="A119" s="70" t="s">
        <v>61</v>
      </c>
      <c r="B119" s="70"/>
      <c r="C119" s="24">
        <v>0</v>
      </c>
      <c r="D119" s="25">
        <v>0</v>
      </c>
      <c r="E119" s="179">
        <f t="shared" ref="E119:E125" si="9">C119+D119</f>
        <v>0</v>
      </c>
      <c r="F119" s="166"/>
      <c r="G119" s="167"/>
    </row>
    <row r="120" spans="1:7" ht="14.25" customHeight="1" x14ac:dyDescent="0.25">
      <c r="A120" s="70" t="s">
        <v>62</v>
      </c>
      <c r="B120" s="70"/>
      <c r="C120" s="19">
        <v>0</v>
      </c>
      <c r="D120" s="26">
        <v>0</v>
      </c>
      <c r="E120" s="27">
        <f t="shared" si="9"/>
        <v>0</v>
      </c>
      <c r="F120" s="166"/>
      <c r="G120" s="167"/>
    </row>
    <row r="121" spans="1:7" ht="14.25" customHeight="1" x14ac:dyDescent="0.25">
      <c r="A121" s="74" t="s">
        <v>331</v>
      </c>
      <c r="B121" s="70"/>
      <c r="C121" s="19">
        <v>0</v>
      </c>
      <c r="D121" s="26">
        <v>0</v>
      </c>
      <c r="E121" s="27">
        <f>C121+D121</f>
        <v>0</v>
      </c>
      <c r="F121" s="166"/>
      <c r="G121" s="167"/>
    </row>
    <row r="122" spans="1:7" ht="14.25" customHeight="1" x14ac:dyDescent="0.25">
      <c r="A122" s="74" t="s">
        <v>333</v>
      </c>
      <c r="B122" s="70"/>
      <c r="C122" s="19">
        <v>0</v>
      </c>
      <c r="D122" s="26">
        <v>0</v>
      </c>
      <c r="E122" s="27">
        <f>C122+D122</f>
        <v>0</v>
      </c>
      <c r="F122" s="166"/>
      <c r="G122" s="167"/>
    </row>
    <row r="123" spans="1:7" ht="14.25" customHeight="1" x14ac:dyDescent="0.25">
      <c r="A123" s="70" t="s">
        <v>58</v>
      </c>
      <c r="B123" s="74"/>
      <c r="C123" s="19">
        <v>0</v>
      </c>
      <c r="D123" s="26"/>
      <c r="E123" s="27">
        <f t="shared" si="9"/>
        <v>0</v>
      </c>
      <c r="F123" s="166"/>
      <c r="G123" s="167"/>
    </row>
    <row r="124" spans="1:7" ht="14.25" customHeight="1" x14ac:dyDescent="0.25">
      <c r="A124" s="70" t="s">
        <v>12</v>
      </c>
      <c r="B124" s="8"/>
      <c r="C124" s="19">
        <v>0</v>
      </c>
      <c r="D124" s="26">
        <v>0</v>
      </c>
      <c r="E124" s="27">
        <f t="shared" si="9"/>
        <v>0</v>
      </c>
      <c r="F124" s="166"/>
      <c r="G124" s="167"/>
    </row>
    <row r="125" spans="1:7" ht="14.25" customHeight="1" x14ac:dyDescent="0.25">
      <c r="A125" s="70" t="s">
        <v>12</v>
      </c>
      <c r="B125" s="8"/>
      <c r="C125" s="19">
        <v>0</v>
      </c>
      <c r="D125" s="26">
        <v>0</v>
      </c>
      <c r="E125" s="27">
        <f t="shared" si="9"/>
        <v>0</v>
      </c>
      <c r="F125" s="166"/>
      <c r="G125" s="167"/>
    </row>
    <row r="126" spans="1:7" ht="14.25" customHeight="1" x14ac:dyDescent="0.25">
      <c r="A126" s="187"/>
      <c r="B126" s="187" t="s">
        <v>215</v>
      </c>
      <c r="C126" s="186">
        <f>SUM(C119:C125)</f>
        <v>0</v>
      </c>
      <c r="D126" s="186">
        <f>SUM(D119:D125)</f>
        <v>0</v>
      </c>
      <c r="E126" s="186">
        <f>SUM(E119:E125)</f>
        <v>0</v>
      </c>
      <c r="F126" s="13"/>
      <c r="G126" s="188"/>
    </row>
    <row r="127" spans="1:7" ht="14.25" customHeight="1" x14ac:dyDescent="0.25">
      <c r="A127" s="207"/>
      <c r="B127" s="189"/>
      <c r="C127" s="3"/>
      <c r="D127" s="3"/>
      <c r="E127" s="168"/>
      <c r="F127" s="168"/>
      <c r="G127" s="188"/>
    </row>
    <row r="128" spans="1:7" ht="14.25" customHeight="1" x14ac:dyDescent="0.25">
      <c r="A128" s="156" t="s">
        <v>216</v>
      </c>
      <c r="B128" s="156"/>
      <c r="C128" s="157"/>
      <c r="D128" s="158"/>
      <c r="E128" s="158"/>
      <c r="F128" s="158"/>
      <c r="G128" s="159"/>
    </row>
    <row r="129" spans="1:7" ht="14.25" customHeight="1" x14ac:dyDescent="0.25">
      <c r="A129" s="70" t="s">
        <v>64</v>
      </c>
      <c r="B129" s="70"/>
      <c r="C129" s="21">
        <v>0</v>
      </c>
      <c r="D129" s="26">
        <v>0</v>
      </c>
      <c r="E129" s="27">
        <f t="shared" ref="E129:E139" si="10">C129+D129</f>
        <v>0</v>
      </c>
      <c r="F129" s="166"/>
      <c r="G129" s="167"/>
    </row>
    <row r="130" spans="1:7" ht="14.25" customHeight="1" x14ac:dyDescent="0.25">
      <c r="A130" s="70" t="s">
        <v>72</v>
      </c>
      <c r="B130" s="70"/>
      <c r="C130" s="19">
        <v>0</v>
      </c>
      <c r="D130" s="26">
        <v>0</v>
      </c>
      <c r="E130" s="27">
        <f>C130+D130</f>
        <v>0</v>
      </c>
      <c r="F130" s="166"/>
      <c r="G130" s="167"/>
    </row>
    <row r="131" spans="1:7" ht="14.25" customHeight="1" x14ac:dyDescent="0.25">
      <c r="A131" s="70" t="s">
        <v>73</v>
      </c>
      <c r="B131" s="70"/>
      <c r="C131" s="19">
        <v>0</v>
      </c>
      <c r="D131" s="26">
        <v>0</v>
      </c>
      <c r="E131" s="27">
        <f>C131+D131</f>
        <v>0</v>
      </c>
      <c r="F131" s="166"/>
      <c r="G131" s="167"/>
    </row>
    <row r="132" spans="1:7" ht="14.25" customHeight="1" x14ac:dyDescent="0.25">
      <c r="A132" s="70" t="s">
        <v>218</v>
      </c>
      <c r="B132" s="70"/>
      <c r="C132" s="19">
        <v>0</v>
      </c>
      <c r="D132" s="26">
        <v>0</v>
      </c>
      <c r="E132" s="27">
        <f t="shared" si="10"/>
        <v>0</v>
      </c>
      <c r="F132" s="166"/>
      <c r="G132" s="167"/>
    </row>
    <row r="133" spans="1:7" ht="14.25" customHeight="1" x14ac:dyDescent="0.25">
      <c r="A133" s="70" t="s">
        <v>219</v>
      </c>
      <c r="B133" s="70"/>
      <c r="C133" s="19">
        <v>0</v>
      </c>
      <c r="D133" s="26">
        <v>0</v>
      </c>
      <c r="E133" s="27">
        <f t="shared" si="10"/>
        <v>0</v>
      </c>
      <c r="F133" s="166"/>
      <c r="G133" s="167"/>
    </row>
    <row r="134" spans="1:7" ht="14.25" customHeight="1" x14ac:dyDescent="0.25">
      <c r="A134" s="70" t="s">
        <v>65</v>
      </c>
      <c r="B134" s="70"/>
      <c r="C134" s="19">
        <v>0</v>
      </c>
      <c r="D134" s="26">
        <v>0</v>
      </c>
      <c r="E134" s="27">
        <f t="shared" si="10"/>
        <v>0</v>
      </c>
      <c r="F134" s="166"/>
      <c r="G134" s="167"/>
    </row>
    <row r="135" spans="1:7" ht="14.25" customHeight="1" x14ac:dyDescent="0.25">
      <c r="A135" s="70" t="s">
        <v>66</v>
      </c>
      <c r="B135" s="70"/>
      <c r="C135" s="19">
        <v>0</v>
      </c>
      <c r="D135" s="26">
        <v>0</v>
      </c>
      <c r="E135" s="27">
        <f t="shared" si="10"/>
        <v>0</v>
      </c>
      <c r="F135" s="166"/>
      <c r="G135" s="167"/>
    </row>
    <row r="136" spans="1:7" ht="14.25" customHeight="1" x14ac:dyDescent="0.25">
      <c r="A136" s="74" t="s">
        <v>63</v>
      </c>
      <c r="B136" s="160"/>
      <c r="C136" s="19">
        <v>0</v>
      </c>
      <c r="D136" s="33">
        <v>0</v>
      </c>
      <c r="E136" s="27">
        <f>C136+D136</f>
        <v>0</v>
      </c>
      <c r="F136" s="166"/>
      <c r="G136" s="167"/>
    </row>
    <row r="137" spans="1:7" ht="14.25" customHeight="1" x14ac:dyDescent="0.25">
      <c r="A137" s="70" t="s">
        <v>55</v>
      </c>
      <c r="B137" s="8"/>
      <c r="C137" s="19">
        <v>0</v>
      </c>
      <c r="D137" s="26">
        <v>0</v>
      </c>
      <c r="E137" s="27">
        <f t="shared" si="10"/>
        <v>0</v>
      </c>
      <c r="F137" s="166"/>
      <c r="G137" s="167"/>
    </row>
    <row r="138" spans="1:7" ht="14.25" customHeight="1" x14ac:dyDescent="0.25">
      <c r="A138" s="70" t="s">
        <v>55</v>
      </c>
      <c r="B138" s="8"/>
      <c r="C138" s="19">
        <v>0</v>
      </c>
      <c r="D138" s="26">
        <v>0</v>
      </c>
      <c r="E138" s="27">
        <f t="shared" si="10"/>
        <v>0</v>
      </c>
      <c r="F138" s="166"/>
      <c r="G138" s="167"/>
    </row>
    <row r="139" spans="1:7" ht="14.25" customHeight="1" x14ac:dyDescent="0.25">
      <c r="A139" s="70" t="s">
        <v>55</v>
      </c>
      <c r="B139" s="8"/>
      <c r="C139" s="19">
        <v>0</v>
      </c>
      <c r="D139" s="26">
        <v>0</v>
      </c>
      <c r="E139" s="27">
        <f t="shared" si="10"/>
        <v>0</v>
      </c>
      <c r="F139" s="166"/>
      <c r="G139" s="167"/>
    </row>
    <row r="140" spans="1:7" ht="14.25" customHeight="1" x14ac:dyDescent="0.25">
      <c r="A140" s="207"/>
      <c r="B140" s="207" t="s">
        <v>227</v>
      </c>
      <c r="C140" s="23">
        <f>SUM(C129:C139)</f>
        <v>0</v>
      </c>
      <c r="D140" s="23">
        <f>SUM(D129:D139)</f>
        <v>0</v>
      </c>
      <c r="E140" s="23">
        <f>SUM(E129:E139)</f>
        <v>0</v>
      </c>
      <c r="F140" s="168"/>
      <c r="G140" s="205"/>
    </row>
    <row r="141" spans="1:7" ht="14.25" customHeight="1" x14ac:dyDescent="0.25">
      <c r="A141" s="189"/>
      <c r="B141" s="189"/>
      <c r="C141" s="3"/>
      <c r="D141" s="168"/>
      <c r="E141" s="168"/>
      <c r="F141" s="168"/>
      <c r="G141" s="205"/>
    </row>
    <row r="142" spans="1:7" ht="15.75" x14ac:dyDescent="0.25">
      <c r="A142" s="156" t="s">
        <v>391</v>
      </c>
      <c r="B142" s="156"/>
      <c r="C142" s="157"/>
      <c r="D142" s="158"/>
      <c r="E142" s="158"/>
      <c r="F142" s="158"/>
      <c r="G142" s="159"/>
    </row>
    <row r="143" spans="1:7" ht="15.75" x14ac:dyDescent="0.25">
      <c r="A143" s="70" t="s">
        <v>68</v>
      </c>
      <c r="B143" s="70"/>
      <c r="C143" s="21">
        <v>0</v>
      </c>
      <c r="D143" s="26">
        <v>0</v>
      </c>
      <c r="E143" s="27">
        <f t="shared" ref="E143:E151" si="11">C143+D143</f>
        <v>0</v>
      </c>
      <c r="F143" s="166"/>
      <c r="G143" s="167"/>
    </row>
    <row r="144" spans="1:7" ht="15.75" x14ac:dyDescent="0.25">
      <c r="A144" s="70" t="s">
        <v>69</v>
      </c>
      <c r="B144" s="70"/>
      <c r="C144" s="19">
        <v>0</v>
      </c>
      <c r="D144" s="26">
        <v>0</v>
      </c>
      <c r="E144" s="27">
        <f t="shared" si="11"/>
        <v>0</v>
      </c>
      <c r="F144" s="166"/>
      <c r="G144" s="167"/>
    </row>
    <row r="145" spans="1:10" ht="15.75" x14ac:dyDescent="0.25">
      <c r="A145" s="70" t="s">
        <v>356</v>
      </c>
      <c r="B145" s="70"/>
      <c r="C145" s="19">
        <v>0</v>
      </c>
      <c r="D145" s="26">
        <v>0</v>
      </c>
      <c r="E145" s="27">
        <f t="shared" si="11"/>
        <v>0</v>
      </c>
      <c r="F145" s="166"/>
      <c r="G145" s="167"/>
    </row>
    <row r="146" spans="1:10" ht="15.75" x14ac:dyDescent="0.25">
      <c r="A146" s="70" t="s">
        <v>357</v>
      </c>
      <c r="B146" s="70"/>
      <c r="C146" s="19">
        <v>0</v>
      </c>
      <c r="D146" s="26">
        <v>0</v>
      </c>
      <c r="E146" s="27">
        <f t="shared" si="11"/>
        <v>0</v>
      </c>
      <c r="F146" s="166"/>
      <c r="G146" s="167"/>
    </row>
    <row r="147" spans="1:10" ht="15.75" x14ac:dyDescent="0.25">
      <c r="A147" s="70" t="s">
        <v>358</v>
      </c>
      <c r="B147" s="70"/>
      <c r="C147" s="19">
        <v>0</v>
      </c>
      <c r="D147" s="26">
        <v>0</v>
      </c>
      <c r="E147" s="27">
        <f t="shared" si="11"/>
        <v>0</v>
      </c>
      <c r="F147" s="166"/>
      <c r="G147" s="167"/>
    </row>
    <row r="148" spans="1:10" ht="15.75" x14ac:dyDescent="0.25">
      <c r="A148" s="70" t="s">
        <v>390</v>
      </c>
      <c r="B148" s="70"/>
      <c r="C148" s="19">
        <v>0</v>
      </c>
      <c r="D148" s="26">
        <v>0</v>
      </c>
      <c r="E148" s="27">
        <f t="shared" ref="E148" si="12">C148+D148</f>
        <v>0</v>
      </c>
      <c r="F148" s="166"/>
      <c r="G148" s="167"/>
    </row>
    <row r="149" spans="1:10" ht="15.75" x14ac:dyDescent="0.25">
      <c r="A149" s="70" t="s">
        <v>55</v>
      </c>
      <c r="B149" s="8"/>
      <c r="C149" s="19">
        <v>0</v>
      </c>
      <c r="D149" s="26">
        <v>0</v>
      </c>
      <c r="E149" s="27">
        <f t="shared" si="11"/>
        <v>0</v>
      </c>
      <c r="F149" s="166"/>
      <c r="G149" s="167"/>
    </row>
    <row r="150" spans="1:10" ht="15.75" x14ac:dyDescent="0.25">
      <c r="A150" s="74" t="s">
        <v>12</v>
      </c>
      <c r="B150" s="9"/>
      <c r="C150" s="19">
        <v>0</v>
      </c>
      <c r="D150" s="26">
        <v>0</v>
      </c>
      <c r="E150" s="27">
        <f t="shared" si="11"/>
        <v>0</v>
      </c>
      <c r="F150" s="166"/>
      <c r="G150" s="167"/>
    </row>
    <row r="151" spans="1:10" ht="15.75" x14ac:dyDescent="0.25">
      <c r="A151" s="70" t="s">
        <v>55</v>
      </c>
      <c r="B151" s="8"/>
      <c r="C151" s="19">
        <v>0</v>
      </c>
      <c r="D151" s="26">
        <v>0</v>
      </c>
      <c r="E151" s="27">
        <f t="shared" si="11"/>
        <v>0</v>
      </c>
      <c r="F151" s="166"/>
      <c r="G151" s="167"/>
    </row>
    <row r="152" spans="1:10" ht="15" x14ac:dyDescent="0.25">
      <c r="A152" s="202"/>
      <c r="B152" s="202" t="s">
        <v>392</v>
      </c>
      <c r="C152" s="579">
        <f>SUM(C143:C151)</f>
        <v>0</v>
      </c>
      <c r="D152" s="23">
        <f>SUM(D143:D151)</f>
        <v>0</v>
      </c>
      <c r="E152" s="23">
        <f>SUM(E143:E151)</f>
        <v>0</v>
      </c>
      <c r="F152" s="203"/>
      <c r="G152" s="5"/>
    </row>
    <row r="153" spans="1:10" ht="15.75" customHeight="1" x14ac:dyDescent="0.2">
      <c r="G153" s="5"/>
      <c r="J153" s="192"/>
    </row>
    <row r="154" spans="1:10" ht="15" customHeight="1" x14ac:dyDescent="0.25">
      <c r="A154" s="156" t="s">
        <v>381</v>
      </c>
      <c r="B154" s="156"/>
      <c r="C154" s="157"/>
      <c r="D154" s="158"/>
      <c r="E154" s="158"/>
      <c r="F154" s="158"/>
      <c r="G154" s="159"/>
      <c r="J154" s="192"/>
    </row>
    <row r="155" spans="1:10" ht="14.25" customHeight="1" x14ac:dyDescent="0.25">
      <c r="A155" s="189"/>
      <c r="B155" s="189"/>
      <c r="C155" s="19">
        <v>0</v>
      </c>
      <c r="D155" s="26">
        <v>0</v>
      </c>
      <c r="E155" s="27">
        <f>C155+D155</f>
        <v>0</v>
      </c>
      <c r="F155" s="166"/>
      <c r="G155" s="167"/>
      <c r="J155" s="192"/>
    </row>
    <row r="156" spans="1:10" ht="14.25" customHeight="1" x14ac:dyDescent="0.2">
      <c r="C156" s="19">
        <v>0</v>
      </c>
      <c r="D156" s="26">
        <v>0</v>
      </c>
      <c r="E156" s="27">
        <f>C156+D156</f>
        <v>0</v>
      </c>
      <c r="F156" s="166"/>
      <c r="G156" s="167"/>
    </row>
    <row r="157" spans="1:10" ht="14.25" customHeight="1" x14ac:dyDescent="0.2">
      <c r="C157" s="19">
        <v>0</v>
      </c>
      <c r="D157" s="26">
        <v>0</v>
      </c>
      <c r="E157" s="27">
        <v>0</v>
      </c>
      <c r="F157" s="166"/>
      <c r="G157" s="167"/>
    </row>
    <row r="158" spans="1:10" ht="14.25" customHeight="1" x14ac:dyDescent="0.2">
      <c r="C158" s="19">
        <v>0</v>
      </c>
      <c r="D158" s="26">
        <v>0</v>
      </c>
      <c r="E158" s="27">
        <v>0</v>
      </c>
      <c r="F158" s="166"/>
      <c r="G158" s="167"/>
    </row>
    <row r="159" spans="1:10" ht="14.25" customHeight="1" x14ac:dyDescent="0.25">
      <c r="A159" s="189"/>
      <c r="B159" s="189"/>
      <c r="C159" s="19">
        <v>0</v>
      </c>
      <c r="D159" s="26">
        <v>0</v>
      </c>
      <c r="E159" s="27">
        <f>C159+D159</f>
        <v>0</v>
      </c>
      <c r="F159" s="166"/>
      <c r="G159" s="167"/>
      <c r="J159" s="192"/>
    </row>
    <row r="160" spans="1:10" ht="14.25" customHeight="1" x14ac:dyDescent="0.25">
      <c r="A160" s="189"/>
      <c r="B160" s="189"/>
      <c r="C160" s="19">
        <v>0</v>
      </c>
      <c r="D160" s="26">
        <v>0</v>
      </c>
      <c r="E160" s="27">
        <f>C160+D160</f>
        <v>0</v>
      </c>
      <c r="F160" s="166"/>
      <c r="G160" s="167"/>
      <c r="J160" s="192"/>
    </row>
    <row r="161" spans="1:12" ht="15" customHeight="1" x14ac:dyDescent="0.25">
      <c r="A161" s="189"/>
      <c r="B161" s="189" t="s">
        <v>382</v>
      </c>
      <c r="C161" s="23">
        <f>SUM(C155:C160)</f>
        <v>0</v>
      </c>
      <c r="D161" s="23">
        <f>SUM(D155:D160)</f>
        <v>0</v>
      </c>
      <c r="E161" s="23">
        <f>SUM(E155:E160)</f>
        <v>0</v>
      </c>
      <c r="F161" s="168"/>
      <c r="G161" s="205"/>
      <c r="J161" s="192"/>
    </row>
    <row r="162" spans="1:12" ht="15" customHeight="1" x14ac:dyDescent="0.25">
      <c r="A162" s="189"/>
      <c r="B162" s="189"/>
      <c r="C162" s="3"/>
      <c r="D162" s="168"/>
      <c r="E162" s="168"/>
      <c r="F162" s="168"/>
      <c r="G162" s="205"/>
      <c r="J162" s="192"/>
    </row>
    <row r="163" spans="1:12" ht="18.75" customHeight="1" x14ac:dyDescent="0.2">
      <c r="A163" s="210" t="s">
        <v>67</v>
      </c>
      <c r="B163" s="211"/>
      <c r="C163" s="34">
        <v>0</v>
      </c>
      <c r="D163" s="35">
        <v>0</v>
      </c>
      <c r="E163" s="46">
        <f>C163+D163</f>
        <v>0</v>
      </c>
      <c r="F163" s="47" t="str">
        <f>IF(E163&gt;((E165-E126)*10%),"EXCEEDS ALLOWABLE LIMITS","")</f>
        <v/>
      </c>
      <c r="G163" s="212" t="s">
        <v>303</v>
      </c>
      <c r="H163" s="213"/>
      <c r="J163" s="214"/>
    </row>
    <row r="164" spans="1:12" ht="12" customHeight="1" x14ac:dyDescent="0.25">
      <c r="A164" s="215"/>
      <c r="B164" s="215"/>
      <c r="C164" s="18"/>
      <c r="D164" s="18"/>
      <c r="E164" s="18"/>
      <c r="F164" s="2"/>
      <c r="G164" s="216"/>
      <c r="H164" s="213"/>
      <c r="J164" s="214"/>
    </row>
    <row r="165" spans="1:12" ht="16.5" customHeight="1" x14ac:dyDescent="0.25">
      <c r="A165" s="217" t="s">
        <v>383</v>
      </c>
      <c r="B165" s="218"/>
      <c r="C165" s="622">
        <f>C37+C61+C76+C88+C103+C116</f>
        <v>0</v>
      </c>
      <c r="D165" s="623">
        <f>D37+D61+D152+D103+D116+D76+D88+D140</f>
        <v>0</v>
      </c>
      <c r="E165" s="624">
        <f>E37+E61+E152+E103+E116+E76+E88+E140</f>
        <v>0</v>
      </c>
      <c r="F165" s="47"/>
      <c r="G165" s="627" t="s">
        <v>384</v>
      </c>
      <c r="H165" s="213"/>
      <c r="J165" s="214"/>
    </row>
    <row r="166" spans="1:12" ht="12" customHeight="1" x14ac:dyDescent="0.25">
      <c r="B166" s="215"/>
      <c r="C166" s="18"/>
      <c r="D166" s="18"/>
      <c r="E166" s="18"/>
      <c r="F166" s="2"/>
      <c r="G166" s="216"/>
      <c r="J166" s="214"/>
    </row>
    <row r="167" spans="1:12" ht="21.75" customHeight="1" x14ac:dyDescent="0.25">
      <c r="A167" s="219" t="s">
        <v>220</v>
      </c>
      <c r="B167" s="219"/>
      <c r="C167" s="625">
        <f>ROUND(C37+C61+C76+C88+C103+C116+C126+C140+C152+C161+C163,0)</f>
        <v>0</v>
      </c>
      <c r="D167" s="626">
        <f>ROUND(D37+D61+D76+D88+D103+D116+D126+D140+D152+D161+D163,0)</f>
        <v>0</v>
      </c>
      <c r="E167" s="46">
        <f>ROUND(E37+E61+E76+E88+E103+E116+E126+E140+E152+E161+E163,0)</f>
        <v>0</v>
      </c>
      <c r="F167" s="631" t="str">
        <f>IF(E167=C13,"SOURCES EQUAL USES","SOURCES DO NOT EQUAL USES")</f>
        <v>SOURCES EQUAL USES</v>
      </c>
      <c r="G167" s="220"/>
      <c r="L167" s="201"/>
    </row>
    <row r="168" spans="1:12" ht="12" customHeight="1" x14ac:dyDescent="0.25">
      <c r="A168" s="221"/>
      <c r="B168" s="221"/>
      <c r="E168" s="222"/>
      <c r="F168" s="222"/>
      <c r="G168" s="223"/>
      <c r="H168" s="223"/>
      <c r="I168" s="223"/>
      <c r="J168" s="223"/>
      <c r="K168" s="203"/>
      <c r="L168" s="201"/>
    </row>
    <row r="169" spans="1:12" x14ac:dyDescent="0.2">
      <c r="C169" s="578"/>
      <c r="E169" s="168"/>
    </row>
  </sheetData>
  <sheetProtection algorithmName="SHA-512" hashValue="eVmOcgU1ZSiZeozAvVMQvEIshAtcwqv7Hvfe44MNop8bp5PEFRiNSlNueTAFFTZZHQjS4vSi1+gBdV0MuINJlQ==" saltValue="6y5M6rALhng0FMsTd5GpPA==" spinCount="100000" sheet="1" objects="1" scenarios="1" formatCells="0" formatColumns="0" formatRows="0"/>
  <mergeCells count="11">
    <mergeCell ref="A5:B5"/>
    <mergeCell ref="A6:B6"/>
    <mergeCell ref="A116:B116"/>
    <mergeCell ref="A8:B8"/>
    <mergeCell ref="A7:B7"/>
    <mergeCell ref="A61:B61"/>
    <mergeCell ref="A103:B103"/>
    <mergeCell ref="A18:B18"/>
    <mergeCell ref="A9:B9"/>
    <mergeCell ref="A10:B10"/>
    <mergeCell ref="A11:B11"/>
  </mergeCells>
  <conditionalFormatting sqref="D13">
    <cfRule type="cellIs" dxfId="20" priority="13" operator="equal">
      <formula>"SOURCES EQUAL USES"</formula>
    </cfRule>
    <cfRule type="cellIs" dxfId="19" priority="16" operator="equal">
      <formula>"SOURCES DO NOT EQUAL USES"</formula>
    </cfRule>
  </conditionalFormatting>
  <conditionalFormatting sqref="F22:F25">
    <cfRule type="cellIs" dxfId="18" priority="3" operator="equal">
      <formula>"BELOW REQUIRED CONTINGENCY"</formula>
    </cfRule>
    <cfRule type="cellIs" dxfId="17" priority="4" operator="equal">
      <formula>"EXCEEDS ALLOWABLE LIMITS"</formula>
    </cfRule>
  </conditionalFormatting>
  <conditionalFormatting sqref="F24">
    <cfRule type="cellIs" dxfId="16" priority="1" operator="equal">
      <formula>"BIDDING NOT REQUIRED"</formula>
    </cfRule>
    <cfRule type="cellIs" dxfId="15" priority="2" operator="equal">
      <formula>"BIDDING REQUIRED"</formula>
    </cfRule>
  </conditionalFormatting>
  <conditionalFormatting sqref="F27:F62 F64:F76 F79:F88 F91:F104 F106:F117 F119:F127 F129:F141 F143:F152 F155:F164 F165:G165 F166:F167">
    <cfRule type="cellIs" dxfId="14" priority="19" operator="equal">
      <formula>"BELOW REQUIRED CONTINGENCY"</formula>
    </cfRule>
    <cfRule type="cellIs" dxfId="13" priority="20" operator="equal">
      <formula>"EXCEEDS ALLOWABLE LIMITS"</formula>
    </cfRule>
  </conditionalFormatting>
  <conditionalFormatting sqref="F167">
    <cfRule type="cellIs" dxfId="12" priority="14" operator="equal">
      <formula>"SOURCES EQUAL USES"</formula>
    </cfRule>
    <cfRule type="cellIs" dxfId="11" priority="15" operator="equal">
      <formula>"SOURCES DO NOT EQUAL USES"</formula>
    </cfRule>
  </conditionalFormatting>
  <hyperlinks>
    <hyperlink ref="G40" r:id="rId1" xr:uid="{11E82D63-14F3-4B9C-945C-03BC7734790F}"/>
    <hyperlink ref="G41" r:id="rId2" xr:uid="{8621F524-48C3-4557-8494-EB44DD90CE0B}"/>
    <hyperlink ref="G163" r:id="rId3" display="See PHFA guidelines for allowable cost table (pg. 2)" xr:uid="{BCBD852C-DF59-4C53-ABE6-528EA32719E7}"/>
  </hyperlinks>
  <printOptions horizontalCentered="1"/>
  <pageMargins left="0.25" right="0.25" top="0.75" bottom="0.75" header="0.3" footer="0.3"/>
  <pageSetup scale="82" fitToHeight="2" orientation="portrait" r:id="rId4"/>
  <headerFooter alignWithMargins="0">
    <oddHeader>&amp;L&amp;"Times New Roman,Bold Italic"&amp;12Project Name: 
Development Budget: 
&amp;R&amp;"Times New Roman,Italic"&amp;D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105BD-D077-4F02-945B-2E193FE6D1B7}">
  <sheetPr codeName="Sheet12">
    <tabColor theme="5" tint="0.79998168889431442"/>
  </sheetPr>
  <dimension ref="A1:AL158"/>
  <sheetViews>
    <sheetView showGridLines="0" zoomScale="70" zoomScaleNormal="70" zoomScaleSheetLayoutView="85" zoomScalePageLayoutView="145" workbookViewId="0">
      <pane xSplit="2" ySplit="5" topLeftCell="C14" activePane="bottomRight" state="frozen"/>
      <selection pane="topRight" activeCell="C1" sqref="C1"/>
      <selection pane="bottomLeft" activeCell="A4" sqref="A4"/>
      <selection pane="bottomRight" activeCell="E35" sqref="E35"/>
    </sheetView>
  </sheetViews>
  <sheetFormatPr defaultColWidth="9.140625" defaultRowHeight="12.75" x14ac:dyDescent="0.2"/>
  <cols>
    <col min="1" max="1" width="8.28515625" style="139" customWidth="1"/>
    <col min="2" max="2" width="45.7109375" style="139" customWidth="1"/>
    <col min="3" max="3" width="20.140625" style="139" customWidth="1"/>
    <col min="4" max="4" width="17.28515625" style="139" customWidth="1"/>
    <col min="5" max="5" width="18.7109375" style="139" customWidth="1"/>
    <col min="6" max="6" width="3.5703125" style="139" customWidth="1"/>
    <col min="7" max="20" width="28.140625" style="139" customWidth="1"/>
    <col min="21" max="21" width="19.85546875" style="139" customWidth="1"/>
    <col min="22" max="22" width="17.140625" style="226" customWidth="1"/>
    <col min="23" max="29" width="9.140625" style="139"/>
    <col min="30" max="30" width="28.140625" style="139" customWidth="1"/>
    <col min="31" max="37" width="9.140625" style="139"/>
    <col min="38" max="38" width="22.5703125" style="139" customWidth="1"/>
    <col min="39" max="16384" width="9.140625" style="139"/>
  </cols>
  <sheetData>
    <row r="1" spans="1:38" ht="18" customHeight="1" x14ac:dyDescent="0.2">
      <c r="A1" s="656"/>
      <c r="B1" s="656"/>
      <c r="D1" s="152"/>
      <c r="F1" s="190"/>
      <c r="G1" s="225"/>
    </row>
    <row r="2" spans="1:38" ht="15" customHeight="1" x14ac:dyDescent="0.25">
      <c r="A2" s="137" t="s">
        <v>380</v>
      </c>
      <c r="B2" s="138"/>
      <c r="D2" s="152"/>
      <c r="F2" s="190"/>
      <c r="G2" s="225"/>
    </row>
    <row r="3" spans="1:38" ht="14.1" customHeight="1" x14ac:dyDescent="0.2">
      <c r="A3" s="151"/>
      <c r="B3" s="151"/>
      <c r="D3" s="152"/>
      <c r="F3" s="190"/>
      <c r="G3" s="225"/>
    </row>
    <row r="4" spans="1:38" ht="13.5" customHeight="1" x14ac:dyDescent="0.25">
      <c r="A4" s="70"/>
      <c r="B4" s="70"/>
      <c r="C4" s="660" t="s">
        <v>6</v>
      </c>
      <c r="D4" s="660" t="s">
        <v>7</v>
      </c>
      <c r="E4" s="661" t="s">
        <v>8</v>
      </c>
      <c r="F4" s="227"/>
      <c r="G4" s="662" t="s">
        <v>127</v>
      </c>
      <c r="H4" s="662" t="s">
        <v>127</v>
      </c>
      <c r="I4" s="662" t="s">
        <v>127</v>
      </c>
      <c r="J4" s="662" t="s">
        <v>127</v>
      </c>
      <c r="K4" s="662" t="s">
        <v>127</v>
      </c>
      <c r="L4" s="662" t="s">
        <v>127</v>
      </c>
      <c r="M4" s="662" t="s">
        <v>127</v>
      </c>
      <c r="N4" s="662" t="s">
        <v>127</v>
      </c>
      <c r="O4" s="662" t="s">
        <v>127</v>
      </c>
      <c r="P4" s="662" t="s">
        <v>127</v>
      </c>
      <c r="Q4" s="662" t="s">
        <v>127</v>
      </c>
      <c r="R4" s="662" t="s">
        <v>127</v>
      </c>
      <c r="S4" s="662" t="s">
        <v>127</v>
      </c>
      <c r="T4" s="662" t="s">
        <v>127</v>
      </c>
      <c r="U4" s="664" t="s">
        <v>263</v>
      </c>
      <c r="V4" s="663" t="s">
        <v>275</v>
      </c>
      <c r="AL4" s="228"/>
    </row>
    <row r="5" spans="1:38" ht="13.5" customHeight="1" x14ac:dyDescent="0.25">
      <c r="A5" s="70"/>
      <c r="B5" s="70"/>
      <c r="C5" s="660"/>
      <c r="D5" s="660"/>
      <c r="E5" s="661"/>
      <c r="F5" s="227"/>
      <c r="G5" s="662"/>
      <c r="H5" s="662"/>
      <c r="I5" s="662"/>
      <c r="J5" s="662"/>
      <c r="K5" s="662"/>
      <c r="L5" s="662"/>
      <c r="M5" s="662"/>
      <c r="N5" s="662"/>
      <c r="O5" s="662"/>
      <c r="P5" s="662"/>
      <c r="Q5" s="662"/>
      <c r="R5" s="662"/>
      <c r="S5" s="662"/>
      <c r="T5" s="662"/>
      <c r="U5" s="664"/>
      <c r="V5" s="663"/>
    </row>
    <row r="6" spans="1:38" ht="13.5" customHeight="1" x14ac:dyDescent="0.25">
      <c r="A6" s="70"/>
      <c r="B6" s="70"/>
      <c r="C6" s="229"/>
      <c r="D6" s="229"/>
      <c r="E6" s="229"/>
      <c r="F6" s="230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</row>
    <row r="7" spans="1:38" ht="15" customHeight="1" x14ac:dyDescent="0.25">
      <c r="A7" s="156" t="str">
        <f>'F-2. Development Budget'!A20</f>
        <v>Direct Hard Costs in Construction Contract</v>
      </c>
      <c r="B7" s="157"/>
      <c r="C7" s="158"/>
      <c r="D7" s="232"/>
      <c r="E7" s="159"/>
      <c r="F7" s="190"/>
      <c r="G7" s="233"/>
      <c r="H7" s="234"/>
      <c r="I7" s="235"/>
      <c r="J7" s="235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6"/>
      <c r="V7" s="237"/>
    </row>
    <row r="8" spans="1:38" ht="14.1" customHeight="1" x14ac:dyDescent="0.25">
      <c r="A8" s="70" t="str">
        <f>'F-2. Development Budget'!A21</f>
        <v>General Requirements (Div. 1)</v>
      </c>
      <c r="B8" s="160"/>
      <c r="C8" s="238">
        <f>'F-2. Development Budget'!C21</f>
        <v>0</v>
      </c>
      <c r="D8" s="238">
        <f>'F-2. Development Budget'!D21</f>
        <v>0</v>
      </c>
      <c r="E8" s="238">
        <f>'F-2. Development Budget'!E21</f>
        <v>0</v>
      </c>
      <c r="F8" s="239"/>
      <c r="G8" s="38">
        <v>0</v>
      </c>
      <c r="H8" s="4">
        <v>0</v>
      </c>
      <c r="I8" s="4">
        <v>0</v>
      </c>
      <c r="J8" s="4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240">
        <f>SUM(G8:T8)</f>
        <v>0</v>
      </c>
      <c r="V8" s="241">
        <f>U8-E8</f>
        <v>0</v>
      </c>
    </row>
    <row r="9" spans="1:38" ht="14.25" customHeight="1" x14ac:dyDescent="0.25">
      <c r="A9" s="70" t="str">
        <f>'F-2. Development Budget'!A22</f>
        <v>Existing Conditions (Div. 2)</v>
      </c>
      <c r="B9" s="160"/>
      <c r="C9" s="238">
        <f>'F-2. Development Budget'!C22</f>
        <v>0</v>
      </c>
      <c r="D9" s="238">
        <f>'F-2. Development Budget'!D22</f>
        <v>0</v>
      </c>
      <c r="E9" s="238">
        <f>'F-2. Development Budget'!E22</f>
        <v>0</v>
      </c>
      <c r="F9" s="242"/>
      <c r="G9" s="38">
        <v>0</v>
      </c>
      <c r="H9" s="4">
        <v>0</v>
      </c>
      <c r="I9" s="4">
        <v>0</v>
      </c>
      <c r="J9" s="4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240">
        <f>SUM(G9:T9)</f>
        <v>0</v>
      </c>
      <c r="V9" s="241">
        <f>U9-E9</f>
        <v>0</v>
      </c>
    </row>
    <row r="10" spans="1:38" ht="14.25" customHeight="1" x14ac:dyDescent="0.25">
      <c r="A10" s="70" t="str">
        <f>'F-2. Development Budget'!A23</f>
        <v>Builder's Costs (Div. 3-33)</v>
      </c>
      <c r="B10" s="160"/>
      <c r="C10" s="238">
        <f>'F-2. Development Budget'!C23</f>
        <v>0</v>
      </c>
      <c r="D10" s="238">
        <f>'F-2. Development Budget'!D23</f>
        <v>0</v>
      </c>
      <c r="E10" s="238">
        <f>'F-2. Development Budget'!E23</f>
        <v>0</v>
      </c>
      <c r="F10" s="242"/>
      <c r="G10" s="38">
        <v>0</v>
      </c>
      <c r="H10" s="4">
        <v>0</v>
      </c>
      <c r="I10" s="4">
        <v>0</v>
      </c>
      <c r="J10" s="4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240">
        <f>SUM(G10:T10)</f>
        <v>0</v>
      </c>
      <c r="V10" s="241">
        <f>U10-E10</f>
        <v>0</v>
      </c>
    </row>
    <row r="11" spans="1:38" ht="14.25" customHeight="1" x14ac:dyDescent="0.25">
      <c r="A11" s="70"/>
      <c r="B11" s="170" t="s">
        <v>205</v>
      </c>
      <c r="C11" s="238">
        <f>'F-2. Development Budget'!C24</f>
        <v>0</v>
      </c>
      <c r="D11" s="238">
        <f>'F-2. Development Budget'!D24</f>
        <v>0</v>
      </c>
      <c r="E11" s="238">
        <f>'F-2. Development Budget'!E24</f>
        <v>0</v>
      </c>
      <c r="F11" s="243"/>
      <c r="G11" s="244">
        <f t="shared" ref="G11:T11" si="0">SUM(G8:G10)</f>
        <v>0</v>
      </c>
      <c r="H11" s="240">
        <f t="shared" si="0"/>
        <v>0</v>
      </c>
      <c r="I11" s="240">
        <f t="shared" si="0"/>
        <v>0</v>
      </c>
      <c r="J11" s="240">
        <f t="shared" si="0"/>
        <v>0</v>
      </c>
      <c r="K11" s="240">
        <f t="shared" si="0"/>
        <v>0</v>
      </c>
      <c r="L11" s="240">
        <f t="shared" si="0"/>
        <v>0</v>
      </c>
      <c r="M11" s="240">
        <f t="shared" si="0"/>
        <v>0</v>
      </c>
      <c r="N11" s="240">
        <f t="shared" si="0"/>
        <v>0</v>
      </c>
      <c r="O11" s="240">
        <f t="shared" si="0"/>
        <v>0</v>
      </c>
      <c r="P11" s="240">
        <f t="shared" si="0"/>
        <v>0</v>
      </c>
      <c r="Q11" s="240">
        <f t="shared" si="0"/>
        <v>0</v>
      </c>
      <c r="R11" s="240">
        <f t="shared" si="0"/>
        <v>0</v>
      </c>
      <c r="S11" s="240">
        <f t="shared" si="0"/>
        <v>0</v>
      </c>
      <c r="T11" s="240">
        <f t="shared" si="0"/>
        <v>0</v>
      </c>
      <c r="U11" s="245">
        <f>SUM(U8:U10)</f>
        <v>0</v>
      </c>
      <c r="V11" s="241">
        <f>U11-E11</f>
        <v>0</v>
      </c>
    </row>
    <row r="12" spans="1:38" ht="15.75" x14ac:dyDescent="0.25">
      <c r="A12" s="70"/>
      <c r="B12" s="84"/>
      <c r="C12" s="246"/>
      <c r="D12" s="246"/>
      <c r="E12" s="246"/>
      <c r="F12" s="247"/>
      <c r="V12" s="248"/>
    </row>
    <row r="13" spans="1:38" ht="15" customHeight="1" x14ac:dyDescent="0.25">
      <c r="A13" s="156" t="str">
        <f>'F-2. Development Budget'!A26</f>
        <v>Other Hard Costs Included in Construction Contract</v>
      </c>
      <c r="B13" s="157"/>
      <c r="C13" s="158"/>
      <c r="D13" s="158"/>
      <c r="E13" s="159"/>
      <c r="F13" s="249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250"/>
      <c r="V13" s="251"/>
    </row>
    <row r="14" spans="1:38" ht="14.25" customHeight="1" x14ac:dyDescent="0.25">
      <c r="A14" s="177" t="str">
        <f>'F-2. Development Budget'!A27</f>
        <v>Builder's Overhead</v>
      </c>
      <c r="B14" s="252"/>
      <c r="C14" s="238">
        <f>'F-2. Development Budget'!C27</f>
        <v>0</v>
      </c>
      <c r="D14" s="238">
        <f>'F-2. Development Budget'!D27</f>
        <v>0</v>
      </c>
      <c r="E14" s="238">
        <f>'F-2. Development Budget'!E27</f>
        <v>0</v>
      </c>
      <c r="F14" s="253"/>
      <c r="G14" s="37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240">
        <f t="shared" ref="U14:U19" si="1">SUM(G14:T14)</f>
        <v>0</v>
      </c>
      <c r="V14" s="241">
        <f t="shared" ref="V14:V20" si="2">U14-E14</f>
        <v>0</v>
      </c>
    </row>
    <row r="15" spans="1:38" ht="14.25" customHeight="1" x14ac:dyDescent="0.25">
      <c r="A15" s="177" t="str">
        <f>'F-2. Development Budget'!A28</f>
        <v>Builder's Profit</v>
      </c>
      <c r="B15" s="254"/>
      <c r="C15" s="238">
        <f>'F-2. Development Budget'!C28</f>
        <v>0</v>
      </c>
      <c r="D15" s="238">
        <f>'F-2. Development Budget'!D28</f>
        <v>0</v>
      </c>
      <c r="E15" s="238">
        <f>'F-2. Development Budget'!E28</f>
        <v>0</v>
      </c>
      <c r="F15" s="253"/>
      <c r="G15" s="36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240">
        <f t="shared" si="1"/>
        <v>0</v>
      </c>
      <c r="V15" s="241">
        <f t="shared" si="2"/>
        <v>0</v>
      </c>
    </row>
    <row r="16" spans="1:38" ht="14.25" customHeight="1" x14ac:dyDescent="0.25">
      <c r="A16" s="177" t="str">
        <f>'F-2. Development Budget'!A29</f>
        <v>Bond Premium or LOC</v>
      </c>
      <c r="B16" s="254"/>
      <c r="C16" s="238">
        <f>'F-2. Development Budget'!C29</f>
        <v>0</v>
      </c>
      <c r="D16" s="238">
        <f>'F-2. Development Budget'!D29</f>
        <v>0</v>
      </c>
      <c r="E16" s="238">
        <f>'F-2. Development Budget'!E29</f>
        <v>0</v>
      </c>
      <c r="F16" s="253"/>
      <c r="G16" s="36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240">
        <f t="shared" si="1"/>
        <v>0</v>
      </c>
      <c r="V16" s="241">
        <f t="shared" si="2"/>
        <v>0</v>
      </c>
    </row>
    <row r="17" spans="1:22" ht="14.25" customHeight="1" x14ac:dyDescent="0.25">
      <c r="A17" s="177" t="str">
        <f>'F-2. Development Budget'!A30</f>
        <v>Building Permits</v>
      </c>
      <c r="B17" s="254"/>
      <c r="C17" s="238">
        <f>'F-2. Development Budget'!C30</f>
        <v>0</v>
      </c>
      <c r="D17" s="238">
        <f>'F-2. Development Budget'!D30</f>
        <v>0</v>
      </c>
      <c r="E17" s="238">
        <f>'F-2. Development Budget'!E30</f>
        <v>0</v>
      </c>
      <c r="F17" s="253"/>
      <c r="G17" s="36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240">
        <f t="shared" si="1"/>
        <v>0</v>
      </c>
      <c r="V17" s="241">
        <f t="shared" si="2"/>
        <v>0</v>
      </c>
    </row>
    <row r="18" spans="1:22" ht="14.25" customHeight="1" x14ac:dyDescent="0.25">
      <c r="A18" s="177" t="str">
        <f>'F-2. Development Budget'!A31</f>
        <v>Other - General Conditions</v>
      </c>
      <c r="B18" s="254"/>
      <c r="C18" s="238">
        <f>'F-2. Development Budget'!C31</f>
        <v>0</v>
      </c>
      <c r="D18" s="238">
        <f>'F-2. Development Budget'!D31</f>
        <v>0</v>
      </c>
      <c r="E18" s="238">
        <f>'F-2. Development Budget'!E31</f>
        <v>0</v>
      </c>
      <c r="F18" s="253"/>
      <c r="G18" s="36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240">
        <f t="shared" si="1"/>
        <v>0</v>
      </c>
      <c r="V18" s="241">
        <f t="shared" si="2"/>
        <v>0</v>
      </c>
    </row>
    <row r="19" spans="1:22" ht="14.25" customHeight="1" x14ac:dyDescent="0.25">
      <c r="A19" s="180" t="s">
        <v>12</v>
      </c>
      <c r="B19" s="255">
        <f>'F-2. Development Budget'!B32</f>
        <v>0</v>
      </c>
      <c r="C19" s="238">
        <f>'F-2. Development Budget'!C32</f>
        <v>0</v>
      </c>
      <c r="D19" s="238">
        <f>'F-2. Development Budget'!D32</f>
        <v>0</v>
      </c>
      <c r="E19" s="238">
        <f>'F-2. Development Budget'!E32</f>
        <v>0</v>
      </c>
      <c r="F19" s="253"/>
      <c r="G19" s="36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240">
        <f t="shared" si="1"/>
        <v>0</v>
      </c>
      <c r="V19" s="241">
        <f t="shared" si="2"/>
        <v>0</v>
      </c>
    </row>
    <row r="20" spans="1:22" ht="14.25" customHeight="1" x14ac:dyDescent="0.25">
      <c r="A20" s="84"/>
      <c r="B20" s="170" t="s">
        <v>222</v>
      </c>
      <c r="C20" s="238">
        <f>'F-2. Development Budget'!C33</f>
        <v>0</v>
      </c>
      <c r="D20" s="238">
        <f>'F-2. Development Budget'!D33</f>
        <v>0</v>
      </c>
      <c r="E20" s="238">
        <f>'F-2. Development Budget'!E33</f>
        <v>0</v>
      </c>
      <c r="F20" s="256"/>
      <c r="G20" s="257">
        <f t="shared" ref="G20:T20" si="3">SUM(G14:G19)</f>
        <v>0</v>
      </c>
      <c r="H20" s="258">
        <f t="shared" si="3"/>
        <v>0</v>
      </c>
      <c r="I20" s="258">
        <f t="shared" si="3"/>
        <v>0</v>
      </c>
      <c r="J20" s="258">
        <f t="shared" si="3"/>
        <v>0</v>
      </c>
      <c r="K20" s="258">
        <f t="shared" si="3"/>
        <v>0</v>
      </c>
      <c r="L20" s="258">
        <f t="shared" si="3"/>
        <v>0</v>
      </c>
      <c r="M20" s="258">
        <f t="shared" si="3"/>
        <v>0</v>
      </c>
      <c r="N20" s="258">
        <f t="shared" si="3"/>
        <v>0</v>
      </c>
      <c r="O20" s="258">
        <f t="shared" si="3"/>
        <v>0</v>
      </c>
      <c r="P20" s="258">
        <f t="shared" si="3"/>
        <v>0</v>
      </c>
      <c r="Q20" s="258">
        <f t="shared" si="3"/>
        <v>0</v>
      </c>
      <c r="R20" s="258">
        <f t="shared" si="3"/>
        <v>0</v>
      </c>
      <c r="S20" s="258">
        <f t="shared" si="3"/>
        <v>0</v>
      </c>
      <c r="T20" s="258">
        <f t="shared" si="3"/>
        <v>0</v>
      </c>
      <c r="U20" s="259">
        <f>SUM(U14:U19)</f>
        <v>0</v>
      </c>
      <c r="V20" s="260">
        <f t="shared" si="2"/>
        <v>0</v>
      </c>
    </row>
    <row r="21" spans="1:22" ht="14.25" customHeight="1" x14ac:dyDescent="0.25">
      <c r="A21" s="84"/>
      <c r="B21" s="84"/>
      <c r="C21" s="246"/>
      <c r="D21" s="246"/>
      <c r="E21" s="246"/>
      <c r="F21" s="190"/>
      <c r="U21" s="190"/>
      <c r="V21" s="241"/>
    </row>
    <row r="22" spans="1:22" ht="14.25" customHeight="1" x14ac:dyDescent="0.25">
      <c r="A22" s="182" t="s">
        <v>276</v>
      </c>
      <c r="B22" s="84"/>
      <c r="C22" s="261">
        <f>'F-2. Development Budget'!C35</f>
        <v>0</v>
      </c>
      <c r="D22" s="261">
        <f>'F-2. Development Budget'!D35</f>
        <v>0</v>
      </c>
      <c r="E22" s="261">
        <f>'F-2. Development Budget'!E35</f>
        <v>0</v>
      </c>
      <c r="F22" s="253"/>
      <c r="G22" s="262">
        <f t="shared" ref="G22:T22" si="4">SUM(G11,G20)</f>
        <v>0</v>
      </c>
      <c r="H22" s="240">
        <f t="shared" si="4"/>
        <v>0</v>
      </c>
      <c r="I22" s="240">
        <f t="shared" si="4"/>
        <v>0</v>
      </c>
      <c r="J22" s="240">
        <f t="shared" si="4"/>
        <v>0</v>
      </c>
      <c r="K22" s="240">
        <f t="shared" si="4"/>
        <v>0</v>
      </c>
      <c r="L22" s="240">
        <f t="shared" si="4"/>
        <v>0</v>
      </c>
      <c r="M22" s="240">
        <f t="shared" si="4"/>
        <v>0</v>
      </c>
      <c r="N22" s="240">
        <f t="shared" si="4"/>
        <v>0</v>
      </c>
      <c r="O22" s="240">
        <f t="shared" si="4"/>
        <v>0</v>
      </c>
      <c r="P22" s="240">
        <f t="shared" si="4"/>
        <v>0</v>
      </c>
      <c r="Q22" s="240">
        <f t="shared" si="4"/>
        <v>0</v>
      </c>
      <c r="R22" s="240">
        <f t="shared" si="4"/>
        <v>0</v>
      </c>
      <c r="S22" s="240">
        <f t="shared" si="4"/>
        <v>0</v>
      </c>
      <c r="T22" s="240">
        <f t="shared" si="4"/>
        <v>0</v>
      </c>
      <c r="U22" s="263">
        <f>SUM(G22:T22)</f>
        <v>0</v>
      </c>
      <c r="V22" s="241">
        <f>U22-E22</f>
        <v>0</v>
      </c>
    </row>
    <row r="23" spans="1:22" ht="14.25" customHeight="1" x14ac:dyDescent="0.25">
      <c r="A23" s="182" t="s">
        <v>207</v>
      </c>
      <c r="B23" s="84"/>
      <c r="C23" s="261">
        <f>'F-2. Development Budget'!C36</f>
        <v>0</v>
      </c>
      <c r="D23" s="261">
        <f>'F-2. Development Budget'!D36</f>
        <v>0</v>
      </c>
      <c r="E23" s="261">
        <f>'F-2. Development Budget'!E36</f>
        <v>0</v>
      </c>
      <c r="F23" s="253"/>
      <c r="G23" s="36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263">
        <f>SUM(G23:T23)</f>
        <v>0</v>
      </c>
      <c r="V23" s="241">
        <f>U23-E23</f>
        <v>0</v>
      </c>
    </row>
    <row r="24" spans="1:22" ht="14.25" customHeight="1" x14ac:dyDescent="0.25">
      <c r="A24" s="84"/>
      <c r="B24" s="170" t="s">
        <v>206</v>
      </c>
      <c r="C24" s="261">
        <f>'F-2. Development Budget'!C37</f>
        <v>0</v>
      </c>
      <c r="D24" s="261">
        <f>'F-2. Development Budget'!D37</f>
        <v>0</v>
      </c>
      <c r="E24" s="261">
        <f>'F-2. Development Budget'!E37</f>
        <v>0</v>
      </c>
      <c r="F24" s="256"/>
      <c r="G24" s="257">
        <f t="shared" ref="G24:T24" si="5">SUM(G11,G20,G23)</f>
        <v>0</v>
      </c>
      <c r="H24" s="258">
        <f t="shared" si="5"/>
        <v>0</v>
      </c>
      <c r="I24" s="258">
        <f t="shared" si="5"/>
        <v>0</v>
      </c>
      <c r="J24" s="258">
        <f t="shared" si="5"/>
        <v>0</v>
      </c>
      <c r="K24" s="258">
        <f t="shared" si="5"/>
        <v>0</v>
      </c>
      <c r="L24" s="258">
        <f t="shared" si="5"/>
        <v>0</v>
      </c>
      <c r="M24" s="258">
        <f t="shared" si="5"/>
        <v>0</v>
      </c>
      <c r="N24" s="258">
        <f t="shared" si="5"/>
        <v>0</v>
      </c>
      <c r="O24" s="258">
        <f t="shared" si="5"/>
        <v>0</v>
      </c>
      <c r="P24" s="258">
        <f t="shared" si="5"/>
        <v>0</v>
      </c>
      <c r="Q24" s="258">
        <f t="shared" si="5"/>
        <v>0</v>
      </c>
      <c r="R24" s="258">
        <f t="shared" si="5"/>
        <v>0</v>
      </c>
      <c r="S24" s="258">
        <f t="shared" si="5"/>
        <v>0</v>
      </c>
      <c r="T24" s="258">
        <f t="shared" si="5"/>
        <v>0</v>
      </c>
      <c r="U24" s="264">
        <f>SUM(G24:T24)</f>
        <v>0</v>
      </c>
      <c r="V24" s="260">
        <f>U24-E24</f>
        <v>0</v>
      </c>
    </row>
    <row r="25" spans="1:22" ht="14.25" customHeight="1" x14ac:dyDescent="0.25">
      <c r="A25" s="84"/>
      <c r="B25" s="84"/>
      <c r="C25" s="246"/>
      <c r="D25" s="246"/>
      <c r="E25" s="246"/>
      <c r="F25" s="247"/>
      <c r="V25" s="248"/>
    </row>
    <row r="26" spans="1:22" ht="14.25" customHeight="1" x14ac:dyDescent="0.25">
      <c r="A26" s="156" t="str">
        <f>'F-2. Development Budget'!A39</f>
        <v>Professional &amp; Technical Services</v>
      </c>
      <c r="B26" s="157"/>
      <c r="C26" s="158"/>
      <c r="D26" s="158"/>
      <c r="E26" s="158"/>
      <c r="F26" s="249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250"/>
      <c r="V26" s="251"/>
    </row>
    <row r="27" spans="1:22" ht="14.25" customHeight="1" x14ac:dyDescent="0.25">
      <c r="A27" s="70" t="str">
        <f>'F-2. Development Budget'!A40</f>
        <v>Architectural Fee - Design</v>
      </c>
      <c r="B27" s="70"/>
      <c r="C27" s="238">
        <f>'F-2. Development Budget'!C40</f>
        <v>0</v>
      </c>
      <c r="D27" s="238">
        <f>'F-2. Development Budget'!D40</f>
        <v>0</v>
      </c>
      <c r="E27" s="238">
        <f>'F-2. Development Budget'!E40</f>
        <v>0</v>
      </c>
      <c r="F27" s="253"/>
      <c r="G27" s="36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262">
        <f t="shared" ref="U27:U48" si="6">SUM(G27:T27)</f>
        <v>0</v>
      </c>
      <c r="V27" s="241">
        <f t="shared" ref="V27:V48" si="7">U27-E27</f>
        <v>0</v>
      </c>
    </row>
    <row r="28" spans="1:22" ht="14.25" customHeight="1" x14ac:dyDescent="0.25">
      <c r="A28" s="70" t="str">
        <f>'F-2. Development Budget'!A41</f>
        <v>Architectural Fee - Administration &amp; Supervision</v>
      </c>
      <c r="B28" s="70"/>
      <c r="C28" s="238">
        <f>'F-2. Development Budget'!C41</f>
        <v>0</v>
      </c>
      <c r="D28" s="238">
        <f>'F-2. Development Budget'!D41</f>
        <v>0</v>
      </c>
      <c r="E28" s="238">
        <f>'F-2. Development Budget'!E41</f>
        <v>0</v>
      </c>
      <c r="F28" s="266"/>
      <c r="G28" s="36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262">
        <f t="shared" si="6"/>
        <v>0</v>
      </c>
      <c r="V28" s="241">
        <f t="shared" si="7"/>
        <v>0</v>
      </c>
    </row>
    <row r="29" spans="1:22" ht="14.25" customHeight="1" x14ac:dyDescent="0.25">
      <c r="A29" s="70" t="str">
        <f>'F-2. Development Budget'!A42</f>
        <v>Legal Fees</v>
      </c>
      <c r="B29" s="70"/>
      <c r="C29" s="238">
        <f>'F-2. Development Budget'!C42</f>
        <v>0</v>
      </c>
      <c r="D29" s="238">
        <f>'F-2. Development Budget'!D42</f>
        <v>0</v>
      </c>
      <c r="E29" s="238">
        <f>'F-2. Development Budget'!E42</f>
        <v>0</v>
      </c>
      <c r="F29" s="266"/>
      <c r="G29" s="36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262">
        <f t="shared" si="6"/>
        <v>0</v>
      </c>
      <c r="V29" s="241">
        <f t="shared" si="7"/>
        <v>0</v>
      </c>
    </row>
    <row r="30" spans="1:22" ht="14.25" customHeight="1" x14ac:dyDescent="0.25">
      <c r="A30" s="70" t="str">
        <f>'F-2. Development Budget'!A43</f>
        <v>Civil Engineering</v>
      </c>
      <c r="B30" s="74"/>
      <c r="C30" s="238">
        <f>'F-2. Development Budget'!C43</f>
        <v>0</v>
      </c>
      <c r="D30" s="238">
        <f>'F-2. Development Budget'!D43</f>
        <v>0</v>
      </c>
      <c r="E30" s="238">
        <f>'F-2. Development Budget'!E43</f>
        <v>0</v>
      </c>
      <c r="F30" s="266"/>
      <c r="G30" s="36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262">
        <f t="shared" si="6"/>
        <v>0</v>
      </c>
      <c r="V30" s="241">
        <f t="shared" si="7"/>
        <v>0</v>
      </c>
    </row>
    <row r="31" spans="1:22" ht="14.25" customHeight="1" x14ac:dyDescent="0.25">
      <c r="A31" s="70" t="str">
        <f>'F-2. Development Budget'!A44</f>
        <v>Survey</v>
      </c>
      <c r="B31" s="70"/>
      <c r="C31" s="238">
        <f>'F-2. Development Budget'!C44</f>
        <v>0</v>
      </c>
      <c r="D31" s="238">
        <f>'F-2. Development Budget'!D44</f>
        <v>0</v>
      </c>
      <c r="E31" s="238">
        <f>'F-2. Development Budget'!E44</f>
        <v>0</v>
      </c>
      <c r="F31" s="266"/>
      <c r="G31" s="36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262">
        <f t="shared" si="6"/>
        <v>0</v>
      </c>
      <c r="V31" s="241">
        <f t="shared" si="7"/>
        <v>0</v>
      </c>
    </row>
    <row r="32" spans="1:22" ht="14.25" customHeight="1" x14ac:dyDescent="0.25">
      <c r="A32" s="70" t="str">
        <f>'F-2. Development Budget'!A45</f>
        <v>Soil/Structural Report</v>
      </c>
      <c r="B32" s="70"/>
      <c r="C32" s="238">
        <f>'F-2. Development Budget'!C45</f>
        <v>0</v>
      </c>
      <c r="D32" s="238">
        <f>'F-2. Development Budget'!D45</f>
        <v>0</v>
      </c>
      <c r="E32" s="238">
        <f>'F-2. Development Budget'!E45</f>
        <v>0</v>
      </c>
      <c r="F32" s="266"/>
      <c r="G32" s="36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262">
        <f t="shared" si="6"/>
        <v>0</v>
      </c>
      <c r="V32" s="241">
        <f t="shared" si="7"/>
        <v>0</v>
      </c>
    </row>
    <row r="33" spans="1:22" ht="14.25" customHeight="1" x14ac:dyDescent="0.25">
      <c r="A33" s="70" t="str">
        <f>'F-2. Development Budget'!A46</f>
        <v>Environmental Audit</v>
      </c>
      <c r="B33" s="70"/>
      <c r="C33" s="238">
        <f>'F-2. Development Budget'!C46</f>
        <v>0</v>
      </c>
      <c r="D33" s="238">
        <f>'F-2. Development Budget'!D46</f>
        <v>0</v>
      </c>
      <c r="E33" s="238">
        <f>'F-2. Development Budget'!E46</f>
        <v>0</v>
      </c>
      <c r="F33" s="266"/>
      <c r="G33" s="36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262">
        <f t="shared" si="6"/>
        <v>0</v>
      </c>
      <c r="V33" s="241">
        <f t="shared" si="7"/>
        <v>0</v>
      </c>
    </row>
    <row r="34" spans="1:22" ht="14.25" customHeight="1" x14ac:dyDescent="0.25">
      <c r="A34" s="70" t="str">
        <f>'F-2. Development Budget'!A47</f>
        <v>Environmental Remediation (not included in GC Contract)</v>
      </c>
      <c r="B34" s="70"/>
      <c r="C34" s="238">
        <f>'F-2. Development Budget'!C47</f>
        <v>0</v>
      </c>
      <c r="D34" s="238">
        <f>'F-2. Development Budget'!D47</f>
        <v>0</v>
      </c>
      <c r="E34" s="238">
        <f>'F-2. Development Budget'!E47</f>
        <v>0</v>
      </c>
      <c r="F34" s="266"/>
      <c r="G34" s="36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262">
        <f t="shared" si="6"/>
        <v>0</v>
      </c>
      <c r="V34" s="241">
        <f t="shared" si="7"/>
        <v>0</v>
      </c>
    </row>
    <row r="35" spans="1:22" ht="14.25" customHeight="1" x14ac:dyDescent="0.25">
      <c r="A35" s="70" t="str">
        <f>'F-2. Development Budget'!A48</f>
        <v>Energy Audit</v>
      </c>
      <c r="B35" s="70"/>
      <c r="C35" s="238">
        <f>'F-2. Development Budget'!C48</f>
        <v>0</v>
      </c>
      <c r="D35" s="238">
        <f>'F-2. Development Budget'!D48</f>
        <v>0</v>
      </c>
      <c r="E35" s="238">
        <f>'F-2. Development Budget'!E48</f>
        <v>0</v>
      </c>
      <c r="F35" s="266"/>
      <c r="G35" s="36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262">
        <f t="shared" si="6"/>
        <v>0</v>
      </c>
      <c r="V35" s="241">
        <f t="shared" si="7"/>
        <v>0</v>
      </c>
    </row>
    <row r="36" spans="1:22" ht="14.25" customHeight="1" x14ac:dyDescent="0.25">
      <c r="A36" s="70" t="str">
        <f>'F-2. Development Budget'!A49</f>
        <v>HERS Rater</v>
      </c>
      <c r="B36" s="70"/>
      <c r="C36" s="238">
        <f>'F-2. Development Budget'!C49</f>
        <v>0</v>
      </c>
      <c r="D36" s="238">
        <f>'F-2. Development Budget'!D49</f>
        <v>0</v>
      </c>
      <c r="E36" s="238">
        <f>'F-2. Development Budget'!E49</f>
        <v>0</v>
      </c>
      <c r="F36" s="266"/>
      <c r="G36" s="36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262">
        <f t="shared" si="6"/>
        <v>0</v>
      </c>
      <c r="V36" s="241">
        <f t="shared" si="7"/>
        <v>0</v>
      </c>
    </row>
    <row r="37" spans="1:22" ht="14.25" customHeight="1" x14ac:dyDescent="0.25">
      <c r="A37" s="70" t="str">
        <f>'F-2. Development Budget'!A50</f>
        <v>Passive House / Sustainability Consultant</v>
      </c>
      <c r="B37" s="70"/>
      <c r="C37" s="238">
        <f>'F-2. Development Budget'!C50</f>
        <v>0</v>
      </c>
      <c r="D37" s="238">
        <f>'F-2. Development Budget'!D50</f>
        <v>0</v>
      </c>
      <c r="E37" s="238">
        <f>'F-2. Development Budget'!E50</f>
        <v>0</v>
      </c>
      <c r="F37" s="266"/>
      <c r="G37" s="36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262">
        <f t="shared" si="6"/>
        <v>0</v>
      </c>
      <c r="V37" s="241">
        <f t="shared" si="7"/>
        <v>0</v>
      </c>
    </row>
    <row r="38" spans="1:22" ht="14.25" customHeight="1" x14ac:dyDescent="0.25">
      <c r="A38" s="70" t="str">
        <f>'F-2. Development Budget'!A51</f>
        <v>Project Capital Needs Assessment</v>
      </c>
      <c r="B38" s="70"/>
      <c r="C38" s="238">
        <f>'F-2. Development Budget'!C51</f>
        <v>0</v>
      </c>
      <c r="D38" s="238">
        <f>'F-2. Development Budget'!D51</f>
        <v>0</v>
      </c>
      <c r="E38" s="238">
        <f>'F-2. Development Budget'!E51</f>
        <v>0</v>
      </c>
      <c r="F38" s="266"/>
      <c r="G38" s="36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262">
        <f t="shared" si="6"/>
        <v>0</v>
      </c>
      <c r="V38" s="241">
        <f t="shared" si="7"/>
        <v>0</v>
      </c>
    </row>
    <row r="39" spans="1:22" ht="14.25" customHeight="1" x14ac:dyDescent="0.25">
      <c r="A39" s="70" t="str">
        <f>'F-2. Development Budget'!A52</f>
        <v>Property Appraisal</v>
      </c>
      <c r="B39" s="70"/>
      <c r="C39" s="238">
        <f>'F-2. Development Budget'!C52</f>
        <v>0</v>
      </c>
      <c r="D39" s="238">
        <f>'F-2. Development Budget'!D52</f>
        <v>0</v>
      </c>
      <c r="E39" s="238">
        <f>'F-2. Development Budget'!E52</f>
        <v>0</v>
      </c>
      <c r="F39" s="266"/>
      <c r="G39" s="36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262">
        <f t="shared" si="6"/>
        <v>0</v>
      </c>
      <c r="V39" s="241">
        <f t="shared" si="7"/>
        <v>0</v>
      </c>
    </row>
    <row r="40" spans="1:22" ht="14.25" customHeight="1" x14ac:dyDescent="0.25">
      <c r="A40" s="70" t="str">
        <f>'F-2. Development Budget'!A53</f>
        <v>Market Study</v>
      </c>
      <c r="B40" s="70"/>
      <c r="C40" s="238">
        <f>'F-2. Development Budget'!C53</f>
        <v>0</v>
      </c>
      <c r="D40" s="238">
        <f>'F-2. Development Budget'!D53</f>
        <v>0</v>
      </c>
      <c r="E40" s="238">
        <f>'F-2. Development Budget'!E53</f>
        <v>0</v>
      </c>
      <c r="F40" s="266"/>
      <c r="G40" s="36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262">
        <f t="shared" si="6"/>
        <v>0</v>
      </c>
      <c r="V40" s="241">
        <f t="shared" si="7"/>
        <v>0</v>
      </c>
    </row>
    <row r="41" spans="1:22" ht="14.25" customHeight="1" x14ac:dyDescent="0.25">
      <c r="A41" s="70" t="str">
        <f>'F-2. Development Budget'!A54</f>
        <v>Cost Certification</v>
      </c>
      <c r="B41" s="70"/>
      <c r="C41" s="238">
        <f>'F-2. Development Budget'!C54</f>
        <v>0</v>
      </c>
      <c r="D41" s="238">
        <f>'F-2. Development Budget'!D54</f>
        <v>0</v>
      </c>
      <c r="E41" s="238">
        <f>'F-2. Development Budget'!E54</f>
        <v>0</v>
      </c>
      <c r="F41" s="266"/>
      <c r="G41" s="36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262">
        <f t="shared" si="6"/>
        <v>0</v>
      </c>
      <c r="V41" s="241">
        <f t="shared" si="7"/>
        <v>0</v>
      </c>
    </row>
    <row r="42" spans="1:22" ht="14.25" customHeight="1" x14ac:dyDescent="0.25">
      <c r="A42" s="70" t="str">
        <f>'F-2. Development Budget'!A55</f>
        <v>Soft Cost Contingency</v>
      </c>
      <c r="B42" s="70"/>
      <c r="C42" s="238">
        <f>'F-2. Development Budget'!C55</f>
        <v>0</v>
      </c>
      <c r="D42" s="238">
        <f>'F-2. Development Budget'!D55</f>
        <v>0</v>
      </c>
      <c r="E42" s="238">
        <f>'F-2. Development Budget'!E55</f>
        <v>0</v>
      </c>
      <c r="F42" s="266"/>
      <c r="G42" s="36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262">
        <f t="shared" si="6"/>
        <v>0</v>
      </c>
      <c r="V42" s="241">
        <f t="shared" si="7"/>
        <v>0</v>
      </c>
    </row>
    <row r="43" spans="1:22" ht="14.25" customHeight="1" x14ac:dyDescent="0.25">
      <c r="A43" s="70" t="str">
        <f>'F-2. Development Budget'!A56</f>
        <v xml:space="preserve">Other: </v>
      </c>
      <c r="B43" s="255">
        <f>'F-2. Development Budget'!B56</f>
        <v>0</v>
      </c>
      <c r="C43" s="238">
        <f>'F-2. Development Budget'!C56</f>
        <v>0</v>
      </c>
      <c r="D43" s="238">
        <f>'F-2. Development Budget'!D56</f>
        <v>0</v>
      </c>
      <c r="E43" s="238">
        <f>'F-2. Development Budget'!E56</f>
        <v>0</v>
      </c>
      <c r="F43" s="266"/>
      <c r="G43" s="36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262">
        <f t="shared" si="6"/>
        <v>0</v>
      </c>
      <c r="V43" s="241">
        <f t="shared" si="7"/>
        <v>0</v>
      </c>
    </row>
    <row r="44" spans="1:22" ht="14.25" customHeight="1" x14ac:dyDescent="0.25">
      <c r="A44" s="70" t="str">
        <f>'F-2. Development Budget'!A57</f>
        <v>Other:</v>
      </c>
      <c r="B44" s="255">
        <f>'F-2. Development Budget'!B57</f>
        <v>0</v>
      </c>
      <c r="C44" s="238">
        <f>'F-2. Development Budget'!C57</f>
        <v>0</v>
      </c>
      <c r="D44" s="238">
        <f>'F-2. Development Budget'!D57</f>
        <v>0</v>
      </c>
      <c r="E44" s="238">
        <f>'F-2. Development Budget'!E57</f>
        <v>0</v>
      </c>
      <c r="F44" s="266"/>
      <c r="G44" s="36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262">
        <f t="shared" si="6"/>
        <v>0</v>
      </c>
      <c r="V44" s="241">
        <f t="shared" si="7"/>
        <v>0</v>
      </c>
    </row>
    <row r="45" spans="1:22" ht="14.25" customHeight="1" x14ac:dyDescent="0.25">
      <c r="A45" s="70" t="str">
        <f>'F-2. Development Budget'!A58</f>
        <v>Other:</v>
      </c>
      <c r="B45" s="255">
        <f>'F-2. Development Budget'!B58</f>
        <v>0</v>
      </c>
      <c r="C45" s="238">
        <f>'F-2. Development Budget'!C58</f>
        <v>0</v>
      </c>
      <c r="D45" s="238">
        <f>'F-2. Development Budget'!D58</f>
        <v>0</v>
      </c>
      <c r="E45" s="238">
        <f>'F-2. Development Budget'!E58</f>
        <v>0</v>
      </c>
      <c r="F45" s="266"/>
      <c r="G45" s="36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262">
        <f t="shared" si="6"/>
        <v>0</v>
      </c>
      <c r="V45" s="241">
        <f t="shared" si="7"/>
        <v>0</v>
      </c>
    </row>
    <row r="46" spans="1:22" ht="15.75" x14ac:dyDescent="0.25">
      <c r="A46" s="70" t="str">
        <f>'F-2. Development Budget'!A59</f>
        <v>Other:</v>
      </c>
      <c r="B46" s="255">
        <f>'F-2. Development Budget'!B59</f>
        <v>0</v>
      </c>
      <c r="C46" s="238">
        <f>'F-2. Development Budget'!C59</f>
        <v>0</v>
      </c>
      <c r="D46" s="238">
        <f>'F-2. Development Budget'!D59</f>
        <v>0</v>
      </c>
      <c r="E46" s="238">
        <f>'F-2. Development Budget'!E59</f>
        <v>0</v>
      </c>
      <c r="F46" s="266"/>
      <c r="G46" s="36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262">
        <f t="shared" si="6"/>
        <v>0</v>
      </c>
      <c r="V46" s="241">
        <f t="shared" si="7"/>
        <v>0</v>
      </c>
    </row>
    <row r="47" spans="1:22" ht="14.25" customHeight="1" x14ac:dyDescent="0.25">
      <c r="A47" s="70" t="str">
        <f>'F-2. Development Budget'!A60</f>
        <v>Other:</v>
      </c>
      <c r="B47" s="255">
        <f>'F-2. Development Budget'!B60</f>
        <v>0</v>
      </c>
      <c r="C47" s="238">
        <f>'F-2. Development Budget'!C60</f>
        <v>0</v>
      </c>
      <c r="D47" s="238">
        <f>'F-2. Development Budget'!D60</f>
        <v>0</v>
      </c>
      <c r="E47" s="238">
        <f>'F-2. Development Budget'!E60</f>
        <v>0</v>
      </c>
      <c r="F47" s="266"/>
      <c r="G47" s="36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262">
        <f t="shared" si="6"/>
        <v>0</v>
      </c>
      <c r="V47" s="241">
        <f t="shared" si="7"/>
        <v>0</v>
      </c>
    </row>
    <row r="48" spans="1:22" ht="14.25" customHeight="1" x14ac:dyDescent="0.25">
      <c r="A48" s="654" t="s">
        <v>223</v>
      </c>
      <c r="B48" s="654"/>
      <c r="C48" s="238">
        <f>'F-2. Development Budget'!C61</f>
        <v>0</v>
      </c>
      <c r="D48" s="238">
        <f>'F-2. Development Budget'!D61</f>
        <v>0</v>
      </c>
      <c r="E48" s="238">
        <f>'F-2. Development Budget'!E61</f>
        <v>0</v>
      </c>
      <c r="F48" s="267"/>
      <c r="G48" s="257">
        <f t="shared" ref="G48:T48" si="8">SUM(G27:G47)</f>
        <v>0</v>
      </c>
      <c r="H48" s="258">
        <f t="shared" si="8"/>
        <v>0</v>
      </c>
      <c r="I48" s="258">
        <f t="shared" si="8"/>
        <v>0</v>
      </c>
      <c r="J48" s="258">
        <f t="shared" si="8"/>
        <v>0</v>
      </c>
      <c r="K48" s="258">
        <f t="shared" si="8"/>
        <v>0</v>
      </c>
      <c r="L48" s="258">
        <f t="shared" si="8"/>
        <v>0</v>
      </c>
      <c r="M48" s="258">
        <f t="shared" si="8"/>
        <v>0</v>
      </c>
      <c r="N48" s="258">
        <f t="shared" si="8"/>
        <v>0</v>
      </c>
      <c r="O48" s="258">
        <f t="shared" si="8"/>
        <v>0</v>
      </c>
      <c r="P48" s="258">
        <f t="shared" si="8"/>
        <v>0</v>
      </c>
      <c r="Q48" s="258">
        <f t="shared" si="8"/>
        <v>0</v>
      </c>
      <c r="R48" s="258">
        <f t="shared" si="8"/>
        <v>0</v>
      </c>
      <c r="S48" s="258">
        <f t="shared" si="8"/>
        <v>0</v>
      </c>
      <c r="T48" s="258">
        <f t="shared" si="8"/>
        <v>0</v>
      </c>
      <c r="U48" s="264">
        <f t="shared" si="6"/>
        <v>0</v>
      </c>
      <c r="V48" s="260">
        <f t="shared" si="7"/>
        <v>0</v>
      </c>
    </row>
    <row r="49" spans="1:22" ht="14.25" customHeight="1" x14ac:dyDescent="0.25">
      <c r="A49" s="84"/>
      <c r="B49" s="84"/>
      <c r="C49" s="246"/>
      <c r="D49" s="246"/>
      <c r="E49" s="246"/>
      <c r="F49" s="247"/>
      <c r="V49" s="248"/>
    </row>
    <row r="50" spans="1:22" ht="14.25" customHeight="1" x14ac:dyDescent="0.25">
      <c r="A50" s="156" t="str">
        <f>'F-2. Development Budget'!A63</f>
        <v xml:space="preserve">PHFA Tax Credit Fees </v>
      </c>
      <c r="B50" s="156"/>
      <c r="C50" s="158"/>
      <c r="D50" s="158"/>
      <c r="E50" s="158"/>
      <c r="F50" s="249"/>
      <c r="G50" s="269"/>
      <c r="H50" s="269"/>
      <c r="I50" s="275"/>
      <c r="J50" s="269"/>
      <c r="K50" s="269"/>
      <c r="L50" s="269"/>
      <c r="M50" s="269"/>
      <c r="N50" s="269"/>
      <c r="O50" s="269"/>
      <c r="P50" s="269"/>
      <c r="Q50" s="269"/>
      <c r="R50" s="269"/>
      <c r="S50" s="269"/>
      <c r="T50" s="269"/>
      <c r="U50" s="271"/>
      <c r="V50" s="276"/>
    </row>
    <row r="51" spans="1:22" ht="14.25" customHeight="1" x14ac:dyDescent="0.25">
      <c r="A51" s="70" t="str">
        <f>'F-2. Development Budget'!A64</f>
        <v>Multifamily Housing Application Fee</v>
      </c>
      <c r="B51" s="70"/>
      <c r="C51" s="238">
        <f>'F-2. Development Budget'!C64</f>
        <v>0</v>
      </c>
      <c r="D51" s="238">
        <f>'F-2. Development Budget'!D64</f>
        <v>0</v>
      </c>
      <c r="E51" s="238">
        <f>'F-2. Development Budget'!E64</f>
        <v>0</v>
      </c>
      <c r="F51" s="253"/>
      <c r="G51" s="36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240">
        <f t="shared" ref="U51:U61" si="9">SUM(G51:T51)</f>
        <v>0</v>
      </c>
      <c r="V51" s="241">
        <f t="shared" ref="V51:V61" si="10">U51-E51</f>
        <v>0</v>
      </c>
    </row>
    <row r="52" spans="1:22" ht="14.25" customHeight="1" x14ac:dyDescent="0.25">
      <c r="A52" s="70" t="str">
        <f>'F-2. Development Budget'!A65</f>
        <v>PHFA Legal Closing Fee (soft funding)</v>
      </c>
      <c r="B52" s="70"/>
      <c r="C52" s="238">
        <f>'F-2. Development Budget'!C65</f>
        <v>0</v>
      </c>
      <c r="D52" s="238">
        <f>'F-2. Development Budget'!D65</f>
        <v>0</v>
      </c>
      <c r="E52" s="238">
        <f>'F-2. Development Budget'!E65</f>
        <v>0</v>
      </c>
      <c r="F52" s="253"/>
      <c r="G52" s="36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240">
        <f t="shared" si="9"/>
        <v>0</v>
      </c>
      <c r="V52" s="241">
        <f t="shared" si="10"/>
        <v>0</v>
      </c>
    </row>
    <row r="53" spans="1:22" ht="14.25" customHeight="1" x14ac:dyDescent="0.25">
      <c r="A53" s="70" t="str">
        <f>'F-2. Development Budget'!A66</f>
        <v>LIHTC Reservation Fee</v>
      </c>
      <c r="B53" s="70"/>
      <c r="C53" s="238">
        <f>'F-2. Development Budget'!C66</f>
        <v>0</v>
      </c>
      <c r="D53" s="238">
        <f>'F-2. Development Budget'!D66</f>
        <v>0</v>
      </c>
      <c r="E53" s="238">
        <f>'F-2. Development Budget'!E66</f>
        <v>0</v>
      </c>
      <c r="F53" s="253"/>
      <c r="G53" s="36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240">
        <f t="shared" si="9"/>
        <v>0</v>
      </c>
      <c r="V53" s="241">
        <f t="shared" si="10"/>
        <v>0</v>
      </c>
    </row>
    <row r="54" spans="1:22" ht="14.25" customHeight="1" x14ac:dyDescent="0.25">
      <c r="A54" s="70" t="str">
        <f>'F-2. Development Budget'!A67</f>
        <v>LIHTC Carryover Fee</v>
      </c>
      <c r="B54" s="70"/>
      <c r="C54" s="238">
        <f>'F-2. Development Budget'!C67</f>
        <v>0</v>
      </c>
      <c r="D54" s="238">
        <f>'F-2. Development Budget'!D67</f>
        <v>0</v>
      </c>
      <c r="E54" s="238">
        <f>'F-2. Development Budget'!E67</f>
        <v>0</v>
      </c>
      <c r="F54" s="253"/>
      <c r="G54" s="36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240">
        <f t="shared" si="9"/>
        <v>0</v>
      </c>
      <c r="V54" s="241">
        <f t="shared" si="10"/>
        <v>0</v>
      </c>
    </row>
    <row r="55" spans="1:22" ht="14.25" customHeight="1" x14ac:dyDescent="0.25">
      <c r="A55" s="70" t="str">
        <f>'F-2. Development Budget'!A68</f>
        <v>LIHTC  Cost Certification Fee</v>
      </c>
      <c r="B55" s="70"/>
      <c r="C55" s="238">
        <f>'F-2. Development Budget'!C68</f>
        <v>0</v>
      </c>
      <c r="D55" s="238">
        <f>'F-2. Development Budget'!D68</f>
        <v>0</v>
      </c>
      <c r="E55" s="238">
        <f>'F-2. Development Budget'!E68</f>
        <v>0</v>
      </c>
      <c r="F55" s="253"/>
      <c r="G55" s="36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240">
        <f t="shared" si="9"/>
        <v>0</v>
      </c>
      <c r="V55" s="241">
        <f t="shared" si="10"/>
        <v>0</v>
      </c>
    </row>
    <row r="56" spans="1:22" ht="14.25" customHeight="1" x14ac:dyDescent="0.25">
      <c r="A56" s="70" t="str">
        <f>'F-2. Development Budget'!A69</f>
        <v>Tax Credit Compliance &amp; Asset Monitoring Fee</v>
      </c>
      <c r="B56" s="70"/>
      <c r="C56" s="238">
        <f>'F-2. Development Budget'!C69</f>
        <v>0</v>
      </c>
      <c r="D56" s="238">
        <f>'F-2. Development Budget'!D69</f>
        <v>0</v>
      </c>
      <c r="E56" s="238">
        <f>'F-2. Development Budget'!E69</f>
        <v>0</v>
      </c>
      <c r="F56" s="253"/>
      <c r="G56" s="36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240">
        <f t="shared" si="9"/>
        <v>0</v>
      </c>
      <c r="V56" s="241">
        <f t="shared" si="10"/>
        <v>0</v>
      </c>
    </row>
    <row r="57" spans="1:22" ht="14.25" customHeight="1" x14ac:dyDescent="0.25">
      <c r="A57" s="70" t="str">
        <f>'F-2. Development Budget'!A70</f>
        <v>Subsidy Layering Review Fee</v>
      </c>
      <c r="B57" s="70"/>
      <c r="C57" s="238">
        <f>'F-2. Development Budget'!C70</f>
        <v>0</v>
      </c>
      <c r="D57" s="238">
        <f>'F-2. Development Budget'!D70</f>
        <v>0</v>
      </c>
      <c r="E57" s="238">
        <f>'F-2. Development Budget'!E70</f>
        <v>0</v>
      </c>
      <c r="F57" s="253"/>
      <c r="G57" s="36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240">
        <f t="shared" si="9"/>
        <v>0</v>
      </c>
      <c r="V57" s="241">
        <f t="shared" si="10"/>
        <v>0</v>
      </c>
    </row>
    <row r="58" spans="1:22" ht="14.25" customHeight="1" x14ac:dyDescent="0.25">
      <c r="A58" s="70" t="s">
        <v>55</v>
      </c>
      <c r="B58" s="255">
        <f>'F-2. Development Budget'!B71</f>
        <v>0</v>
      </c>
      <c r="C58" s="238">
        <f>'F-2. Development Budget'!C71</f>
        <v>0</v>
      </c>
      <c r="D58" s="238">
        <f>'F-2. Development Budget'!D71</f>
        <v>0</v>
      </c>
      <c r="E58" s="238">
        <f>'F-2. Development Budget'!E71</f>
        <v>0</v>
      </c>
      <c r="F58" s="253"/>
      <c r="G58" s="36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240">
        <f t="shared" si="9"/>
        <v>0</v>
      </c>
      <c r="V58" s="241">
        <f t="shared" si="10"/>
        <v>0</v>
      </c>
    </row>
    <row r="59" spans="1:22" ht="14.25" customHeight="1" x14ac:dyDescent="0.25">
      <c r="A59" s="70" t="s">
        <v>55</v>
      </c>
      <c r="B59" s="255">
        <f>'F-2. Development Budget'!B72</f>
        <v>0</v>
      </c>
      <c r="C59" s="238">
        <f>'F-2. Development Budget'!C72</f>
        <v>0</v>
      </c>
      <c r="D59" s="238">
        <f>'F-2. Development Budget'!D72</f>
        <v>0</v>
      </c>
      <c r="E59" s="238">
        <f>'F-2. Development Budget'!E72</f>
        <v>0</v>
      </c>
      <c r="F59" s="253"/>
      <c r="G59" s="36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240">
        <f t="shared" si="9"/>
        <v>0</v>
      </c>
      <c r="V59" s="241">
        <f t="shared" si="10"/>
        <v>0</v>
      </c>
    </row>
    <row r="60" spans="1:22" ht="14.25" customHeight="1" x14ac:dyDescent="0.25">
      <c r="A60" s="70" t="s">
        <v>55</v>
      </c>
      <c r="B60" s="255">
        <f>'F-2. Development Budget'!B75</f>
        <v>0</v>
      </c>
      <c r="C60" s="238">
        <f>'F-2. Development Budget'!C73</f>
        <v>0</v>
      </c>
      <c r="D60" s="238">
        <f>'F-2. Development Budget'!D73</f>
        <v>0</v>
      </c>
      <c r="E60" s="238">
        <f>'F-2. Development Budget'!E73</f>
        <v>0</v>
      </c>
      <c r="F60" s="253"/>
      <c r="G60" s="36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240">
        <f t="shared" si="9"/>
        <v>0</v>
      </c>
      <c r="V60" s="241">
        <f t="shared" si="10"/>
        <v>0</v>
      </c>
    </row>
    <row r="61" spans="1:22" ht="14.25" customHeight="1" x14ac:dyDescent="0.25">
      <c r="A61" s="221"/>
      <c r="B61" s="207" t="s">
        <v>226</v>
      </c>
      <c r="C61" s="238">
        <f>'F-2. Development Budget'!C74</f>
        <v>0</v>
      </c>
      <c r="D61" s="238">
        <f>'F-2. Development Budget'!D74</f>
        <v>0</v>
      </c>
      <c r="E61" s="238">
        <f>'F-2. Development Budget'!E74</f>
        <v>0</v>
      </c>
      <c r="F61" s="256"/>
      <c r="G61" s="257">
        <f t="shared" ref="G61:T61" si="11">SUM(G51:G60)</f>
        <v>0</v>
      </c>
      <c r="H61" s="258">
        <f t="shared" si="11"/>
        <v>0</v>
      </c>
      <c r="I61" s="258">
        <f t="shared" si="11"/>
        <v>0</v>
      </c>
      <c r="J61" s="258">
        <f t="shared" si="11"/>
        <v>0</v>
      </c>
      <c r="K61" s="258">
        <f t="shared" si="11"/>
        <v>0</v>
      </c>
      <c r="L61" s="258">
        <f t="shared" si="11"/>
        <v>0</v>
      </c>
      <c r="M61" s="258">
        <f t="shared" si="11"/>
        <v>0</v>
      </c>
      <c r="N61" s="258">
        <f t="shared" si="11"/>
        <v>0</v>
      </c>
      <c r="O61" s="258">
        <f t="shared" si="11"/>
        <v>0</v>
      </c>
      <c r="P61" s="258">
        <f t="shared" si="11"/>
        <v>0</v>
      </c>
      <c r="Q61" s="258">
        <f t="shared" si="11"/>
        <v>0</v>
      </c>
      <c r="R61" s="258">
        <f t="shared" si="11"/>
        <v>0</v>
      </c>
      <c r="S61" s="258">
        <f t="shared" si="11"/>
        <v>0</v>
      </c>
      <c r="T61" s="258">
        <f t="shared" si="11"/>
        <v>0</v>
      </c>
      <c r="U61" s="259">
        <f t="shared" si="9"/>
        <v>0</v>
      </c>
      <c r="V61" s="260">
        <f t="shared" si="10"/>
        <v>0</v>
      </c>
    </row>
    <row r="62" spans="1:22" ht="14.25" customHeight="1" x14ac:dyDescent="0.2">
      <c r="V62" s="139"/>
    </row>
    <row r="63" spans="1:22" ht="14.25" customHeight="1" x14ac:dyDescent="0.25">
      <c r="A63" s="156" t="str">
        <f>'F-2. Development Budget'!A78</f>
        <v>Additional Expenses</v>
      </c>
      <c r="B63" s="157"/>
      <c r="C63" s="158"/>
      <c r="D63" s="158"/>
      <c r="E63" s="158"/>
      <c r="F63" s="278"/>
      <c r="G63" s="158"/>
      <c r="H63" s="158"/>
      <c r="I63" s="158"/>
      <c r="J63" s="279"/>
      <c r="K63" s="279"/>
      <c r="L63" s="279"/>
      <c r="M63" s="279"/>
      <c r="N63" s="279"/>
      <c r="O63" s="279"/>
      <c r="P63" s="279"/>
      <c r="Q63" s="279"/>
      <c r="R63" s="279"/>
      <c r="S63" s="279"/>
      <c r="T63" s="279"/>
      <c r="U63" s="250"/>
      <c r="V63" s="276"/>
    </row>
    <row r="64" spans="1:22" ht="14.25" customHeight="1" x14ac:dyDescent="0.25">
      <c r="A64" s="70" t="str">
        <f>'F-2. Development Budget'!A79</f>
        <v>Common Area Furnishings</v>
      </c>
      <c r="B64" s="70"/>
      <c r="C64" s="238">
        <f>'F-2. Development Budget'!C79</f>
        <v>0</v>
      </c>
      <c r="D64" s="238">
        <f>'F-2. Development Budget'!D79</f>
        <v>0</v>
      </c>
      <c r="E64" s="238">
        <f>'F-2. Development Budget'!E79</f>
        <v>0</v>
      </c>
      <c r="F64" s="256"/>
      <c r="G64" s="308">
        <v>0</v>
      </c>
      <c r="H64" s="309">
        <v>0</v>
      </c>
      <c r="I64" s="309">
        <v>0</v>
      </c>
      <c r="J64" s="309">
        <v>0</v>
      </c>
      <c r="K64" s="309">
        <v>0</v>
      </c>
      <c r="L64" s="309">
        <v>0</v>
      </c>
      <c r="M64" s="309">
        <v>0</v>
      </c>
      <c r="N64" s="309">
        <v>0</v>
      </c>
      <c r="O64" s="309">
        <v>0</v>
      </c>
      <c r="P64" s="309">
        <v>0</v>
      </c>
      <c r="Q64" s="309">
        <v>0</v>
      </c>
      <c r="R64" s="309">
        <v>0</v>
      </c>
      <c r="S64" s="309">
        <v>0</v>
      </c>
      <c r="T64" s="309">
        <v>0</v>
      </c>
      <c r="U64" s="280">
        <f t="shared" ref="U64:U73" si="12">SUM(G64:T64)</f>
        <v>0</v>
      </c>
      <c r="V64" s="241">
        <f t="shared" ref="V64:V73" si="13">U64-E64</f>
        <v>0</v>
      </c>
    </row>
    <row r="65" spans="1:22" ht="14.25" customHeight="1" x14ac:dyDescent="0.25">
      <c r="A65" s="70" t="str">
        <f>'F-2. Development Budget'!A80</f>
        <v>Rent-Up Expenses</v>
      </c>
      <c r="B65" s="70"/>
      <c r="C65" s="238">
        <f>'F-2. Development Budget'!C80</f>
        <v>0</v>
      </c>
      <c r="D65" s="238">
        <f>'F-2. Development Budget'!D80</f>
        <v>0</v>
      </c>
      <c r="E65" s="238">
        <f>'F-2. Development Budget'!E80</f>
        <v>0</v>
      </c>
      <c r="F65" s="256"/>
      <c r="G65" s="308">
        <v>0</v>
      </c>
      <c r="H65" s="309">
        <v>0</v>
      </c>
      <c r="I65" s="309">
        <v>0</v>
      </c>
      <c r="J65" s="309">
        <v>0</v>
      </c>
      <c r="K65" s="309">
        <v>0</v>
      </c>
      <c r="L65" s="309">
        <v>0</v>
      </c>
      <c r="M65" s="309">
        <v>0</v>
      </c>
      <c r="N65" s="309">
        <v>0</v>
      </c>
      <c r="O65" s="309">
        <v>0</v>
      </c>
      <c r="P65" s="309">
        <v>0</v>
      </c>
      <c r="Q65" s="309">
        <v>0</v>
      </c>
      <c r="R65" s="309">
        <v>0</v>
      </c>
      <c r="S65" s="309">
        <v>0</v>
      </c>
      <c r="T65" s="309">
        <v>0</v>
      </c>
      <c r="U65" s="280">
        <f t="shared" si="12"/>
        <v>0</v>
      </c>
      <c r="V65" s="241">
        <f t="shared" si="13"/>
        <v>0</v>
      </c>
    </row>
    <row r="66" spans="1:22" ht="14.25" customHeight="1" x14ac:dyDescent="0.25">
      <c r="A66" s="70" t="str">
        <f>'F-2. Development Budget'!A81</f>
        <v>Relocation</v>
      </c>
      <c r="B66" s="70"/>
      <c r="C66" s="238">
        <f>'F-2. Development Budget'!C81</f>
        <v>0</v>
      </c>
      <c r="D66" s="238">
        <f>'F-2. Development Budget'!D81</f>
        <v>0</v>
      </c>
      <c r="E66" s="238">
        <f>'F-2. Development Budget'!E81</f>
        <v>0</v>
      </c>
      <c r="F66" s="256"/>
      <c r="G66" s="308">
        <v>0</v>
      </c>
      <c r="H66" s="309">
        <v>0</v>
      </c>
      <c r="I66" s="309">
        <v>0</v>
      </c>
      <c r="J66" s="309">
        <v>0</v>
      </c>
      <c r="K66" s="309">
        <v>0</v>
      </c>
      <c r="L66" s="309">
        <v>0</v>
      </c>
      <c r="M66" s="309">
        <v>0</v>
      </c>
      <c r="N66" s="309">
        <v>0</v>
      </c>
      <c r="O66" s="309">
        <v>0</v>
      </c>
      <c r="P66" s="309">
        <v>0</v>
      </c>
      <c r="Q66" s="309">
        <v>0</v>
      </c>
      <c r="R66" s="309">
        <v>0</v>
      </c>
      <c r="S66" s="309">
        <v>0</v>
      </c>
      <c r="T66" s="309">
        <v>0</v>
      </c>
      <c r="U66" s="280">
        <f t="shared" si="12"/>
        <v>0</v>
      </c>
      <c r="V66" s="241">
        <f t="shared" si="13"/>
        <v>0</v>
      </c>
    </row>
    <row r="67" spans="1:22" ht="14.25" customHeight="1" x14ac:dyDescent="0.25">
      <c r="A67" s="70" t="str">
        <f>'F-2. Development Budget'!A82</f>
        <v>Utility Tap-In &amp; Local Approvals</v>
      </c>
      <c r="B67" s="70"/>
      <c r="C67" s="238">
        <f>'F-2. Development Budget'!C82</f>
        <v>0</v>
      </c>
      <c r="D67" s="238">
        <f>'F-2. Development Budget'!D82</f>
        <v>0</v>
      </c>
      <c r="E67" s="238">
        <f>'F-2. Development Budget'!E82</f>
        <v>0</v>
      </c>
      <c r="F67" s="256"/>
      <c r="G67" s="308">
        <v>0</v>
      </c>
      <c r="H67" s="309">
        <v>0</v>
      </c>
      <c r="I67" s="309">
        <v>0</v>
      </c>
      <c r="J67" s="309">
        <v>0</v>
      </c>
      <c r="K67" s="309">
        <v>0</v>
      </c>
      <c r="L67" s="309">
        <v>0</v>
      </c>
      <c r="M67" s="309">
        <v>0</v>
      </c>
      <c r="N67" s="309">
        <v>0</v>
      </c>
      <c r="O67" s="309">
        <v>0</v>
      </c>
      <c r="P67" s="309">
        <v>0</v>
      </c>
      <c r="Q67" s="309">
        <v>0</v>
      </c>
      <c r="R67" s="309">
        <v>0</v>
      </c>
      <c r="S67" s="309">
        <v>0</v>
      </c>
      <c r="T67" s="309">
        <v>0</v>
      </c>
      <c r="U67" s="280">
        <f t="shared" si="12"/>
        <v>0</v>
      </c>
      <c r="V67" s="241">
        <f t="shared" si="13"/>
        <v>0</v>
      </c>
    </row>
    <row r="68" spans="1:22" ht="14.25" customHeight="1" x14ac:dyDescent="0.25">
      <c r="A68" s="70" t="s">
        <v>55</v>
      </c>
      <c r="B68" s="255">
        <f>'F-2. Development Budget'!B83</f>
        <v>0</v>
      </c>
      <c r="C68" s="238">
        <f>'F-2. Development Budget'!C83</f>
        <v>0</v>
      </c>
      <c r="D68" s="238">
        <f>'F-2. Development Budget'!D83</f>
        <v>0</v>
      </c>
      <c r="E68" s="238">
        <f>'F-2. Development Budget'!E83</f>
        <v>0</v>
      </c>
      <c r="F68" s="256"/>
      <c r="G68" s="308">
        <v>0</v>
      </c>
      <c r="H68" s="309">
        <v>0</v>
      </c>
      <c r="I68" s="309">
        <v>0</v>
      </c>
      <c r="J68" s="309">
        <v>0</v>
      </c>
      <c r="K68" s="309">
        <v>0</v>
      </c>
      <c r="L68" s="309">
        <v>0</v>
      </c>
      <c r="M68" s="309">
        <v>0</v>
      </c>
      <c r="N68" s="309">
        <v>0</v>
      </c>
      <c r="O68" s="309">
        <v>0</v>
      </c>
      <c r="P68" s="309">
        <v>0</v>
      </c>
      <c r="Q68" s="309">
        <v>0</v>
      </c>
      <c r="R68" s="309">
        <v>0</v>
      </c>
      <c r="S68" s="309">
        <v>0</v>
      </c>
      <c r="T68" s="309">
        <v>0</v>
      </c>
      <c r="U68" s="280">
        <f t="shared" si="12"/>
        <v>0</v>
      </c>
      <c r="V68" s="241">
        <f t="shared" si="13"/>
        <v>0</v>
      </c>
    </row>
    <row r="69" spans="1:22" ht="14.25" customHeight="1" x14ac:dyDescent="0.25">
      <c r="A69" s="70" t="s">
        <v>55</v>
      </c>
      <c r="B69" s="255">
        <f>'F-2. Development Budget'!B84</f>
        <v>0</v>
      </c>
      <c r="C69" s="238">
        <f>'F-2. Development Budget'!C84</f>
        <v>0</v>
      </c>
      <c r="D69" s="238">
        <f>'F-2. Development Budget'!D84</f>
        <v>0</v>
      </c>
      <c r="E69" s="238">
        <f>'F-2. Development Budget'!E84</f>
        <v>0</v>
      </c>
      <c r="F69" s="256"/>
      <c r="G69" s="308">
        <v>0</v>
      </c>
      <c r="H69" s="309">
        <v>0</v>
      </c>
      <c r="I69" s="309">
        <v>0</v>
      </c>
      <c r="J69" s="309">
        <v>0</v>
      </c>
      <c r="K69" s="309">
        <v>0</v>
      </c>
      <c r="L69" s="309">
        <v>0</v>
      </c>
      <c r="M69" s="309">
        <v>0</v>
      </c>
      <c r="N69" s="309">
        <v>0</v>
      </c>
      <c r="O69" s="309">
        <v>0</v>
      </c>
      <c r="P69" s="309">
        <v>0</v>
      </c>
      <c r="Q69" s="309">
        <v>0</v>
      </c>
      <c r="R69" s="309">
        <v>0</v>
      </c>
      <c r="S69" s="309">
        <v>0</v>
      </c>
      <c r="T69" s="309">
        <v>0</v>
      </c>
      <c r="U69" s="280">
        <f t="shared" si="12"/>
        <v>0</v>
      </c>
      <c r="V69" s="241">
        <f t="shared" si="13"/>
        <v>0</v>
      </c>
    </row>
    <row r="70" spans="1:22" ht="14.25" customHeight="1" x14ac:dyDescent="0.25">
      <c r="A70" s="70" t="s">
        <v>55</v>
      </c>
      <c r="B70" s="255">
        <f>'F-2. Development Budget'!B85</f>
        <v>0</v>
      </c>
      <c r="C70" s="238">
        <f>'F-2. Development Budget'!C85</f>
        <v>0</v>
      </c>
      <c r="D70" s="238">
        <f>'F-2. Development Budget'!D85</f>
        <v>0</v>
      </c>
      <c r="E70" s="238">
        <f>'F-2. Development Budget'!E85</f>
        <v>0</v>
      </c>
      <c r="F70" s="256"/>
      <c r="G70" s="308">
        <v>0</v>
      </c>
      <c r="H70" s="309">
        <v>0</v>
      </c>
      <c r="I70" s="309">
        <v>0</v>
      </c>
      <c r="J70" s="309">
        <v>0</v>
      </c>
      <c r="K70" s="309">
        <v>0</v>
      </c>
      <c r="L70" s="309">
        <v>0</v>
      </c>
      <c r="M70" s="309">
        <v>0</v>
      </c>
      <c r="N70" s="309">
        <v>0</v>
      </c>
      <c r="O70" s="309">
        <v>0</v>
      </c>
      <c r="P70" s="309">
        <v>0</v>
      </c>
      <c r="Q70" s="309">
        <v>0</v>
      </c>
      <c r="R70" s="309">
        <v>0</v>
      </c>
      <c r="S70" s="309">
        <v>0</v>
      </c>
      <c r="T70" s="309">
        <v>0</v>
      </c>
      <c r="U70" s="280">
        <f t="shared" si="12"/>
        <v>0</v>
      </c>
      <c r="V70" s="241">
        <f t="shared" si="13"/>
        <v>0</v>
      </c>
    </row>
    <row r="71" spans="1:22" ht="14.25" customHeight="1" x14ac:dyDescent="0.25">
      <c r="A71" s="70" t="s">
        <v>55</v>
      </c>
      <c r="B71" s="255">
        <f>'F-2. Development Budget'!B86</f>
        <v>0</v>
      </c>
      <c r="C71" s="238">
        <f>'F-2. Development Budget'!C86</f>
        <v>0</v>
      </c>
      <c r="D71" s="238">
        <f>'F-2. Development Budget'!D86</f>
        <v>0</v>
      </c>
      <c r="E71" s="238">
        <f>'F-2. Development Budget'!E86</f>
        <v>0</v>
      </c>
      <c r="F71" s="256"/>
      <c r="G71" s="308">
        <v>0</v>
      </c>
      <c r="H71" s="309">
        <v>0</v>
      </c>
      <c r="I71" s="309">
        <v>0</v>
      </c>
      <c r="J71" s="309">
        <v>0</v>
      </c>
      <c r="K71" s="309">
        <v>0</v>
      </c>
      <c r="L71" s="309">
        <v>0</v>
      </c>
      <c r="M71" s="309">
        <v>0</v>
      </c>
      <c r="N71" s="309">
        <v>0</v>
      </c>
      <c r="O71" s="309">
        <v>0</v>
      </c>
      <c r="P71" s="309">
        <v>0</v>
      </c>
      <c r="Q71" s="309">
        <v>0</v>
      </c>
      <c r="R71" s="309">
        <v>0</v>
      </c>
      <c r="S71" s="309">
        <v>0</v>
      </c>
      <c r="T71" s="309">
        <v>0</v>
      </c>
      <c r="U71" s="280">
        <f t="shared" si="12"/>
        <v>0</v>
      </c>
      <c r="V71" s="241">
        <f t="shared" si="13"/>
        <v>0</v>
      </c>
    </row>
    <row r="72" spans="1:22" ht="14.25" customHeight="1" x14ac:dyDescent="0.25">
      <c r="A72" s="70" t="s">
        <v>55</v>
      </c>
      <c r="B72" s="255">
        <f>'F-2. Development Budget'!B87</f>
        <v>0</v>
      </c>
      <c r="C72" s="238">
        <f>'F-2. Development Budget'!C87</f>
        <v>0</v>
      </c>
      <c r="D72" s="238">
        <f>'F-2. Development Budget'!D87</f>
        <v>0</v>
      </c>
      <c r="E72" s="238">
        <f>'F-2. Development Budget'!E87</f>
        <v>0</v>
      </c>
      <c r="F72" s="256"/>
      <c r="G72" s="308">
        <v>0</v>
      </c>
      <c r="H72" s="309">
        <v>0</v>
      </c>
      <c r="I72" s="309">
        <v>0</v>
      </c>
      <c r="J72" s="309">
        <v>0</v>
      </c>
      <c r="K72" s="309">
        <v>0</v>
      </c>
      <c r="L72" s="309">
        <v>0</v>
      </c>
      <c r="M72" s="309">
        <v>0</v>
      </c>
      <c r="N72" s="309">
        <v>0</v>
      </c>
      <c r="O72" s="309">
        <v>0</v>
      </c>
      <c r="P72" s="309">
        <v>0</v>
      </c>
      <c r="Q72" s="309">
        <v>0</v>
      </c>
      <c r="R72" s="309">
        <v>0</v>
      </c>
      <c r="S72" s="309">
        <v>0</v>
      </c>
      <c r="T72" s="309">
        <v>0</v>
      </c>
      <c r="U72" s="280">
        <f t="shared" si="12"/>
        <v>0</v>
      </c>
      <c r="V72" s="241">
        <f t="shared" si="13"/>
        <v>0</v>
      </c>
    </row>
    <row r="73" spans="1:22" ht="14.25" customHeight="1" x14ac:dyDescent="0.25">
      <c r="A73" s="221"/>
      <c r="B73" s="207" t="s">
        <v>226</v>
      </c>
      <c r="C73" s="238">
        <f>'F-2. Development Budget'!C88</f>
        <v>0</v>
      </c>
      <c r="D73" s="238">
        <f>'F-2. Development Budget'!D88</f>
        <v>0</v>
      </c>
      <c r="E73" s="238">
        <f>'F-2. Development Budget'!E88</f>
        <v>0</v>
      </c>
      <c r="F73" s="256"/>
      <c r="G73" s="257">
        <f t="shared" ref="G73:T73" si="14">SUM(G64:G72)</f>
        <v>0</v>
      </c>
      <c r="H73" s="258">
        <f t="shared" si="14"/>
        <v>0</v>
      </c>
      <c r="I73" s="258">
        <f t="shared" si="14"/>
        <v>0</v>
      </c>
      <c r="J73" s="258">
        <f t="shared" si="14"/>
        <v>0</v>
      </c>
      <c r="K73" s="258">
        <f t="shared" si="14"/>
        <v>0</v>
      </c>
      <c r="L73" s="258">
        <f t="shared" si="14"/>
        <v>0</v>
      </c>
      <c r="M73" s="258">
        <f t="shared" si="14"/>
        <v>0</v>
      </c>
      <c r="N73" s="258">
        <f t="shared" si="14"/>
        <v>0</v>
      </c>
      <c r="O73" s="258">
        <f t="shared" si="14"/>
        <v>0</v>
      </c>
      <c r="P73" s="258">
        <f t="shared" si="14"/>
        <v>0</v>
      </c>
      <c r="Q73" s="258">
        <f t="shared" si="14"/>
        <v>0</v>
      </c>
      <c r="R73" s="258">
        <f t="shared" si="14"/>
        <v>0</v>
      </c>
      <c r="S73" s="258">
        <f t="shared" si="14"/>
        <v>0</v>
      </c>
      <c r="T73" s="258">
        <f t="shared" si="14"/>
        <v>0</v>
      </c>
      <c r="U73" s="281">
        <f t="shared" si="12"/>
        <v>0</v>
      </c>
      <c r="V73" s="260">
        <f t="shared" si="13"/>
        <v>0</v>
      </c>
    </row>
    <row r="74" spans="1:22" ht="14.25" customHeight="1" x14ac:dyDescent="0.2">
      <c r="V74" s="139"/>
    </row>
    <row r="75" spans="1:22" ht="14.25" customHeight="1" x14ac:dyDescent="0.25">
      <c r="A75" s="156" t="str">
        <f>'F-2. Development Budget'!A90</f>
        <v>Construction &amp; Financing Charges</v>
      </c>
      <c r="B75" s="156"/>
      <c r="C75" s="158"/>
      <c r="D75" s="158"/>
      <c r="E75" s="158"/>
      <c r="F75" s="249"/>
      <c r="G75" s="269"/>
      <c r="H75" s="269"/>
      <c r="I75" s="270"/>
      <c r="J75" s="269"/>
      <c r="K75" s="269"/>
      <c r="L75" s="269"/>
      <c r="M75" s="269"/>
      <c r="N75" s="269"/>
      <c r="O75" s="269"/>
      <c r="P75" s="269"/>
      <c r="Q75" s="269"/>
      <c r="R75" s="269"/>
      <c r="S75" s="269"/>
      <c r="T75" s="269"/>
      <c r="U75" s="271"/>
      <c r="V75" s="251"/>
    </row>
    <row r="76" spans="1:22" ht="14.25" customHeight="1" x14ac:dyDescent="0.25">
      <c r="A76" s="70" t="str">
        <f>'F-2. Development Budget'!A91</f>
        <v>Construction Loan Interest</v>
      </c>
      <c r="B76" s="70"/>
      <c r="C76" s="238">
        <f>'F-2. Development Budget'!C91</f>
        <v>0</v>
      </c>
      <c r="D76" s="238">
        <f>'F-2. Development Budget'!D91</f>
        <v>0</v>
      </c>
      <c r="E76" s="238">
        <f>'F-2. Development Budget'!E91</f>
        <v>0</v>
      </c>
      <c r="F76" s="253"/>
      <c r="G76" s="36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240">
        <f t="shared" ref="U76:U88" si="15">SUM(G76:T76)</f>
        <v>0</v>
      </c>
      <c r="V76" s="241">
        <f t="shared" ref="V76:V88" si="16">U76-E76</f>
        <v>0</v>
      </c>
    </row>
    <row r="77" spans="1:22" ht="14.25" customHeight="1" x14ac:dyDescent="0.25">
      <c r="A77" s="70" t="str">
        <f>'F-2. Development Budget'!A92</f>
        <v>Construction Loan Origination Fee</v>
      </c>
      <c r="B77" s="70"/>
      <c r="C77" s="238">
        <f>'F-2. Development Budget'!C92</f>
        <v>0</v>
      </c>
      <c r="D77" s="238">
        <f>'F-2. Development Budget'!D92</f>
        <v>0</v>
      </c>
      <c r="E77" s="238">
        <f>'F-2. Development Budget'!E92</f>
        <v>0</v>
      </c>
      <c r="F77" s="253"/>
      <c r="G77" s="36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240">
        <f t="shared" si="15"/>
        <v>0</v>
      </c>
      <c r="V77" s="241">
        <f t="shared" si="16"/>
        <v>0</v>
      </c>
    </row>
    <row r="78" spans="1:22" ht="14.25" customHeight="1" x14ac:dyDescent="0.25">
      <c r="A78" s="70" t="str">
        <f>'F-2. Development Budget'!A93</f>
        <v>Construction Loan Legal Fees</v>
      </c>
      <c r="B78" s="70"/>
      <c r="C78" s="238">
        <f>'F-2. Development Budget'!C93</f>
        <v>0</v>
      </c>
      <c r="D78" s="238">
        <f>'F-2. Development Budget'!D93</f>
        <v>0</v>
      </c>
      <c r="E78" s="238">
        <f>'F-2. Development Budget'!E93</f>
        <v>0</v>
      </c>
      <c r="F78" s="253"/>
      <c r="G78" s="36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240">
        <f t="shared" si="15"/>
        <v>0</v>
      </c>
      <c r="V78" s="241">
        <f t="shared" si="16"/>
        <v>0</v>
      </c>
    </row>
    <row r="79" spans="1:22" ht="14.25" customHeight="1" x14ac:dyDescent="0.25">
      <c r="A79" s="70" t="str">
        <f>'F-2. Development Budget'!A94</f>
        <v>Construction Loan Lender Fees</v>
      </c>
      <c r="B79" s="74"/>
      <c r="C79" s="238">
        <f>'F-2. Development Budget'!C94</f>
        <v>0</v>
      </c>
      <c r="D79" s="238">
        <f>'F-2. Development Budget'!D94</f>
        <v>0</v>
      </c>
      <c r="E79" s="238">
        <f>'F-2. Development Budget'!E94</f>
        <v>0</v>
      </c>
      <c r="F79" s="253"/>
      <c r="G79" s="36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240">
        <f t="shared" si="15"/>
        <v>0</v>
      </c>
      <c r="V79" s="241">
        <f t="shared" si="16"/>
        <v>0</v>
      </c>
    </row>
    <row r="80" spans="1:22" ht="14.25" customHeight="1" x14ac:dyDescent="0.25">
      <c r="A80" s="70" t="str">
        <f>'F-2. Development Budget'!A95</f>
        <v>Taxes During Construction</v>
      </c>
      <c r="B80" s="70"/>
      <c r="C80" s="238">
        <f>'F-2. Development Budget'!C95</f>
        <v>0</v>
      </c>
      <c r="D80" s="238">
        <f>'F-2. Development Budget'!D95</f>
        <v>0</v>
      </c>
      <c r="E80" s="238">
        <f>'F-2. Development Budget'!E95</f>
        <v>0</v>
      </c>
      <c r="F80" s="253"/>
      <c r="G80" s="36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240">
        <f t="shared" si="15"/>
        <v>0</v>
      </c>
      <c r="V80" s="241">
        <f t="shared" si="16"/>
        <v>0</v>
      </c>
    </row>
    <row r="81" spans="1:22" ht="14.25" customHeight="1" x14ac:dyDescent="0.25">
      <c r="A81" s="70" t="str">
        <f>'F-2. Development Budget'!A96</f>
        <v>Insurance During Construction</v>
      </c>
      <c r="B81" s="70"/>
      <c r="C81" s="238">
        <f>'F-2. Development Budget'!C96</f>
        <v>0</v>
      </c>
      <c r="D81" s="238">
        <f>'F-2. Development Budget'!D96</f>
        <v>0</v>
      </c>
      <c r="E81" s="238">
        <f>'F-2. Development Budget'!E96</f>
        <v>0</v>
      </c>
      <c r="F81" s="253"/>
      <c r="G81" s="36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240">
        <f t="shared" si="15"/>
        <v>0</v>
      </c>
      <c r="V81" s="241">
        <f t="shared" si="16"/>
        <v>0</v>
      </c>
    </row>
    <row r="82" spans="1:22" ht="14.25" customHeight="1" x14ac:dyDescent="0.25">
      <c r="A82" s="70" t="str">
        <f>'F-2. Development Budget'!A97</f>
        <v>Title Insurance</v>
      </c>
      <c r="B82" s="74"/>
      <c r="C82" s="238">
        <f>'F-2. Development Budget'!C97</f>
        <v>0</v>
      </c>
      <c r="D82" s="238">
        <f>'F-2. Development Budget'!D97</f>
        <v>0</v>
      </c>
      <c r="E82" s="238">
        <f>'F-2. Development Budget'!E97</f>
        <v>0</v>
      </c>
      <c r="F82" s="253"/>
      <c r="G82" s="36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240">
        <f t="shared" si="15"/>
        <v>0</v>
      </c>
      <c r="V82" s="241">
        <f t="shared" si="16"/>
        <v>0</v>
      </c>
    </row>
    <row r="83" spans="1:22" ht="14.25" customHeight="1" x14ac:dyDescent="0.25">
      <c r="A83" s="70" t="str">
        <f>'F-2. Development Budget'!A98</f>
        <v>Recording</v>
      </c>
      <c r="B83" s="74"/>
      <c r="C83" s="238">
        <f>'F-2. Development Budget'!C98</f>
        <v>0</v>
      </c>
      <c r="D83" s="238">
        <f>'F-2. Development Budget'!D98</f>
        <v>0</v>
      </c>
      <c r="E83" s="238">
        <f>'F-2. Development Budget'!E98</f>
        <v>0</v>
      </c>
      <c r="F83" s="253"/>
      <c r="G83" s="36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240"/>
      <c r="V83" s="241"/>
    </row>
    <row r="84" spans="1:22" ht="14.25" customHeight="1" x14ac:dyDescent="0.25">
      <c r="A84" s="70" t="str">
        <f>'F-2. Development Budget'!A99</f>
        <v>PFHA Construction Monitoring Fee</v>
      </c>
      <c r="B84" s="74"/>
      <c r="C84" s="238">
        <f>'F-2. Development Budget'!C99</f>
        <v>0</v>
      </c>
      <c r="D84" s="238">
        <f>'F-2. Development Budget'!D99</f>
        <v>0</v>
      </c>
      <c r="E84" s="238">
        <f>'F-2. Development Budget'!E99</f>
        <v>0</v>
      </c>
      <c r="F84" s="253"/>
      <c r="G84" s="36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240"/>
      <c r="V84" s="241"/>
    </row>
    <row r="85" spans="1:22" ht="14.25" customHeight="1" x14ac:dyDescent="0.25">
      <c r="A85" s="70" t="s">
        <v>55</v>
      </c>
      <c r="B85" s="255">
        <f>'F-2. Development Budget'!B100</f>
        <v>0</v>
      </c>
      <c r="C85" s="238">
        <f>'F-2. Development Budget'!C100</f>
        <v>0</v>
      </c>
      <c r="D85" s="238">
        <f>'F-2. Development Budget'!D100</f>
        <v>0</v>
      </c>
      <c r="E85" s="238">
        <f>'F-2. Development Budget'!E100</f>
        <v>0</v>
      </c>
      <c r="F85" s="253"/>
      <c r="G85" s="36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240">
        <f t="shared" si="15"/>
        <v>0</v>
      </c>
      <c r="V85" s="241">
        <f t="shared" si="16"/>
        <v>0</v>
      </c>
    </row>
    <row r="86" spans="1:22" ht="14.25" customHeight="1" x14ac:dyDescent="0.25">
      <c r="A86" s="70" t="s">
        <v>55</v>
      </c>
      <c r="B86" s="255">
        <f>'F-2. Development Budget'!B101</f>
        <v>0</v>
      </c>
      <c r="C86" s="238">
        <f>'F-2. Development Budget'!C101</f>
        <v>0</v>
      </c>
      <c r="D86" s="238">
        <f>'F-2. Development Budget'!D101</f>
        <v>0</v>
      </c>
      <c r="E86" s="238">
        <f>'F-2. Development Budget'!E101</f>
        <v>0</v>
      </c>
      <c r="F86" s="253"/>
      <c r="G86" s="36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240">
        <f t="shared" si="15"/>
        <v>0</v>
      </c>
      <c r="V86" s="241">
        <f t="shared" si="16"/>
        <v>0</v>
      </c>
    </row>
    <row r="87" spans="1:22" ht="14.25" customHeight="1" x14ac:dyDescent="0.25">
      <c r="A87" s="70" t="s">
        <v>55</v>
      </c>
      <c r="B87" s="255">
        <f>'F-2. Development Budget'!B102</f>
        <v>0</v>
      </c>
      <c r="C87" s="238">
        <f>'F-2. Development Budget'!C102</f>
        <v>0</v>
      </c>
      <c r="D87" s="238">
        <f>'F-2. Development Budget'!D102</f>
        <v>0</v>
      </c>
      <c r="E87" s="238">
        <f>'F-2. Development Budget'!E102</f>
        <v>0</v>
      </c>
      <c r="F87" s="253"/>
      <c r="G87" s="36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240">
        <f t="shared" si="15"/>
        <v>0</v>
      </c>
      <c r="V87" s="241">
        <f t="shared" si="16"/>
        <v>0</v>
      </c>
    </row>
    <row r="88" spans="1:22" ht="14.25" customHeight="1" x14ac:dyDescent="0.25">
      <c r="B88" s="207" t="s">
        <v>388</v>
      </c>
      <c r="C88" s="238">
        <f>'F-2. Development Budget'!C103</f>
        <v>0</v>
      </c>
      <c r="D88" s="238">
        <f>'F-2. Development Budget'!D103</f>
        <v>0</v>
      </c>
      <c r="E88" s="238">
        <f>'F-2. Development Budget'!E103</f>
        <v>0</v>
      </c>
      <c r="F88" s="253"/>
      <c r="G88" s="257">
        <f t="shared" ref="G88:T88" si="17">SUM(G76:G87)</f>
        <v>0</v>
      </c>
      <c r="H88" s="258">
        <f t="shared" si="17"/>
        <v>0</v>
      </c>
      <c r="I88" s="258">
        <f t="shared" si="17"/>
        <v>0</v>
      </c>
      <c r="J88" s="258">
        <f t="shared" si="17"/>
        <v>0</v>
      </c>
      <c r="K88" s="258">
        <f t="shared" si="17"/>
        <v>0</v>
      </c>
      <c r="L88" s="258">
        <f t="shared" si="17"/>
        <v>0</v>
      </c>
      <c r="M88" s="258">
        <f t="shared" si="17"/>
        <v>0</v>
      </c>
      <c r="N88" s="258">
        <f t="shared" si="17"/>
        <v>0</v>
      </c>
      <c r="O88" s="258">
        <f t="shared" si="17"/>
        <v>0</v>
      </c>
      <c r="P88" s="258">
        <f t="shared" si="17"/>
        <v>0</v>
      </c>
      <c r="Q88" s="258">
        <f t="shared" si="17"/>
        <v>0</v>
      </c>
      <c r="R88" s="258">
        <f t="shared" si="17"/>
        <v>0</v>
      </c>
      <c r="S88" s="258">
        <f t="shared" si="17"/>
        <v>0</v>
      </c>
      <c r="T88" s="258">
        <f t="shared" si="17"/>
        <v>0</v>
      </c>
      <c r="U88" s="259">
        <f t="shared" si="15"/>
        <v>0</v>
      </c>
      <c r="V88" s="260">
        <f t="shared" si="16"/>
        <v>0</v>
      </c>
    </row>
    <row r="89" spans="1:22" ht="14.25" customHeight="1" x14ac:dyDescent="0.2">
      <c r="V89" s="139"/>
    </row>
    <row r="90" spans="1:22" ht="14.25" customHeight="1" x14ac:dyDescent="0.25">
      <c r="A90" s="156" t="str">
        <f>'F-2. Development Budget'!A105</f>
        <v>Permanent Financing</v>
      </c>
      <c r="B90" s="156"/>
      <c r="C90" s="158"/>
      <c r="D90" s="158"/>
      <c r="E90" s="158"/>
      <c r="F90" s="249"/>
      <c r="G90" s="269"/>
      <c r="H90" s="269"/>
      <c r="I90" s="269"/>
      <c r="J90" s="269"/>
      <c r="K90" s="269"/>
      <c r="L90" s="269"/>
      <c r="M90" s="269"/>
      <c r="N90" s="269"/>
      <c r="O90" s="269"/>
      <c r="P90" s="269"/>
      <c r="Q90" s="269"/>
      <c r="R90" s="269"/>
      <c r="S90" s="269"/>
      <c r="T90" s="269"/>
      <c r="U90" s="250"/>
      <c r="V90" s="251"/>
    </row>
    <row r="91" spans="1:22" ht="14.25" customHeight="1" x14ac:dyDescent="0.25">
      <c r="A91" s="70" t="str">
        <f>'F-2. Development Budget'!A106</f>
        <v>PHFA Loan Reservation Fee</v>
      </c>
      <c r="B91" s="70"/>
      <c r="C91" s="238">
        <f>'F-2. Development Budget'!C106</f>
        <v>0</v>
      </c>
      <c r="D91" s="238">
        <f>'F-2. Development Budget'!D106</f>
        <v>0</v>
      </c>
      <c r="E91" s="238">
        <f>'F-2. Development Budget'!E106</f>
        <v>0</v>
      </c>
      <c r="F91" s="272"/>
      <c r="G91" s="36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262">
        <f t="shared" ref="U91:U100" si="18">SUM(G91:T91)</f>
        <v>0</v>
      </c>
      <c r="V91" s="241">
        <f t="shared" ref="V91:V100" si="19">U91-E91</f>
        <v>0</v>
      </c>
    </row>
    <row r="92" spans="1:22" ht="14.25" customHeight="1" x14ac:dyDescent="0.25">
      <c r="A92" s="70" t="str">
        <f>'F-2. Development Budget'!A107</f>
        <v>PHFA Loan Origination Fee</v>
      </c>
      <c r="B92" s="70"/>
      <c r="C92" s="238">
        <f>'F-2. Development Budget'!C107</f>
        <v>0</v>
      </c>
      <c r="D92" s="238">
        <f>'F-2. Development Budget'!D107</f>
        <v>0</v>
      </c>
      <c r="E92" s="238">
        <f>'F-2. Development Budget'!E107</f>
        <v>0</v>
      </c>
      <c r="F92" s="272"/>
      <c r="G92" s="36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262">
        <f t="shared" si="18"/>
        <v>0</v>
      </c>
      <c r="V92" s="241">
        <f t="shared" si="19"/>
        <v>0</v>
      </c>
    </row>
    <row r="93" spans="1:22" ht="14.25" customHeight="1" x14ac:dyDescent="0.25">
      <c r="A93" s="70" t="str">
        <f>'F-2. Development Budget'!A109</f>
        <v>Permanent Loan Origination Fee</v>
      </c>
      <c r="B93" s="70"/>
      <c r="C93" s="238">
        <f>'F-2. Development Budget'!C109</f>
        <v>0</v>
      </c>
      <c r="D93" s="238">
        <f>'F-2. Development Budget'!D109</f>
        <v>0</v>
      </c>
      <c r="E93" s="238">
        <f>'F-2. Development Budget'!E109</f>
        <v>0</v>
      </c>
      <c r="F93" s="272"/>
      <c r="G93" s="36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262">
        <f t="shared" si="18"/>
        <v>0</v>
      </c>
      <c r="V93" s="241">
        <f t="shared" si="19"/>
        <v>0</v>
      </c>
    </row>
    <row r="94" spans="1:22" ht="14.25" customHeight="1" x14ac:dyDescent="0.25">
      <c r="A94" s="70" t="str">
        <f>'F-2. Development Budget'!A110</f>
        <v>Permanent Loan Credit Enhancement</v>
      </c>
      <c r="B94" s="70"/>
      <c r="C94" s="238">
        <f>'F-2. Development Budget'!C110</f>
        <v>0</v>
      </c>
      <c r="D94" s="238">
        <f>'F-2. Development Budget'!D110</f>
        <v>0</v>
      </c>
      <c r="E94" s="238">
        <f>'F-2. Development Budget'!E110</f>
        <v>0</v>
      </c>
      <c r="F94" s="272"/>
      <c r="G94" s="36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262">
        <f t="shared" si="18"/>
        <v>0</v>
      </c>
      <c r="V94" s="241">
        <f t="shared" si="19"/>
        <v>0</v>
      </c>
    </row>
    <row r="95" spans="1:22" ht="14.25" customHeight="1" x14ac:dyDescent="0.25">
      <c r="A95" s="70" t="str">
        <f>'F-2. Development Budget'!A111</f>
        <v>Cost of Issuance/Underwriters Discount</v>
      </c>
      <c r="B95" s="70"/>
      <c r="C95" s="238">
        <f>'F-2. Development Budget'!C111</f>
        <v>0</v>
      </c>
      <c r="D95" s="238">
        <f>'F-2. Development Budget'!D111</f>
        <v>0</v>
      </c>
      <c r="E95" s="238">
        <f>'F-2. Development Budget'!E111</f>
        <v>0</v>
      </c>
      <c r="F95" s="272"/>
      <c r="G95" s="36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262">
        <f t="shared" si="18"/>
        <v>0</v>
      </c>
      <c r="V95" s="241">
        <f t="shared" si="19"/>
        <v>0</v>
      </c>
    </row>
    <row r="96" spans="1:22" ht="14.25" customHeight="1" x14ac:dyDescent="0.25">
      <c r="A96" s="70" t="str">
        <f>'F-2. Development Budget'!A112</f>
        <v>Non-PHFA Permanent Financing Legal Fee</v>
      </c>
      <c r="B96" s="74"/>
      <c r="C96" s="238">
        <f>'F-2. Development Budget'!C112</f>
        <v>0</v>
      </c>
      <c r="D96" s="238">
        <f>'F-2. Development Budget'!D112</f>
        <v>0</v>
      </c>
      <c r="E96" s="238">
        <f>'F-2. Development Budget'!E112</f>
        <v>0</v>
      </c>
      <c r="F96" s="272"/>
      <c r="G96" s="36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262">
        <f t="shared" si="18"/>
        <v>0</v>
      </c>
      <c r="V96" s="241">
        <f t="shared" si="19"/>
        <v>0</v>
      </c>
    </row>
    <row r="97" spans="1:22" ht="14.25" customHeight="1" x14ac:dyDescent="0.25">
      <c r="A97" s="70" t="s">
        <v>12</v>
      </c>
      <c r="B97" s="255">
        <f>'F-2. Development Budget'!B113</f>
        <v>0</v>
      </c>
      <c r="C97" s="238">
        <f>'F-2. Development Budget'!C113</f>
        <v>0</v>
      </c>
      <c r="D97" s="238">
        <f>'F-2. Development Budget'!D113</f>
        <v>0</v>
      </c>
      <c r="E97" s="238">
        <f>'F-2. Development Budget'!E113</f>
        <v>0</v>
      </c>
      <c r="F97" s="272"/>
      <c r="G97" s="36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262">
        <f t="shared" si="18"/>
        <v>0</v>
      </c>
      <c r="V97" s="241">
        <f t="shared" si="19"/>
        <v>0</v>
      </c>
    </row>
    <row r="98" spans="1:22" ht="14.25" customHeight="1" x14ac:dyDescent="0.25">
      <c r="A98" s="70" t="s">
        <v>12</v>
      </c>
      <c r="B98" s="255">
        <f>'F-2. Development Budget'!B114</f>
        <v>0</v>
      </c>
      <c r="C98" s="238">
        <f>'F-2. Development Budget'!C114</f>
        <v>0</v>
      </c>
      <c r="D98" s="238">
        <f>'F-2. Development Budget'!D114</f>
        <v>0</v>
      </c>
      <c r="E98" s="238">
        <f>'F-2. Development Budget'!E114</f>
        <v>0</v>
      </c>
      <c r="F98" s="272"/>
      <c r="G98" s="36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262">
        <f t="shared" si="18"/>
        <v>0</v>
      </c>
      <c r="V98" s="241">
        <f t="shared" si="19"/>
        <v>0</v>
      </c>
    </row>
    <row r="99" spans="1:22" ht="14.25" customHeight="1" x14ac:dyDescent="0.25">
      <c r="A99" s="70" t="s">
        <v>12</v>
      </c>
      <c r="B99" s="255">
        <f>'F-2. Development Budget'!B115</f>
        <v>0</v>
      </c>
      <c r="C99" s="238">
        <f>'F-2. Development Budget'!C115</f>
        <v>0</v>
      </c>
      <c r="D99" s="238">
        <f>'F-2. Development Budget'!D115</f>
        <v>0</v>
      </c>
      <c r="E99" s="238">
        <f>'F-2. Development Budget'!E115</f>
        <v>0</v>
      </c>
      <c r="F99" s="272"/>
      <c r="G99" s="36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262">
        <f t="shared" si="18"/>
        <v>0</v>
      </c>
      <c r="V99" s="241">
        <f t="shared" si="19"/>
        <v>0</v>
      </c>
    </row>
    <row r="100" spans="1:22" ht="14.25" customHeight="1" x14ac:dyDescent="0.25">
      <c r="B100" s="207" t="s">
        <v>224</v>
      </c>
      <c r="C100" s="238">
        <f>'F-2. Development Budget'!C116</f>
        <v>0</v>
      </c>
      <c r="D100" s="238">
        <f>'F-2. Development Budget'!D116</f>
        <v>0</v>
      </c>
      <c r="E100" s="238">
        <f>'F-2. Development Budget'!E116</f>
        <v>0</v>
      </c>
      <c r="F100" s="272"/>
      <c r="G100" s="257">
        <f t="shared" ref="G100:T100" si="20">SUM(G91:G99)</f>
        <v>0</v>
      </c>
      <c r="H100" s="257">
        <f t="shared" si="20"/>
        <v>0</v>
      </c>
      <c r="I100" s="257">
        <f t="shared" si="20"/>
        <v>0</v>
      </c>
      <c r="J100" s="257">
        <f t="shared" si="20"/>
        <v>0</v>
      </c>
      <c r="K100" s="257">
        <f t="shared" si="20"/>
        <v>0</v>
      </c>
      <c r="L100" s="257">
        <f t="shared" si="20"/>
        <v>0</v>
      </c>
      <c r="M100" s="257">
        <f t="shared" si="20"/>
        <v>0</v>
      </c>
      <c r="N100" s="257">
        <f t="shared" si="20"/>
        <v>0</v>
      </c>
      <c r="O100" s="257">
        <f t="shared" si="20"/>
        <v>0</v>
      </c>
      <c r="P100" s="257">
        <f t="shared" si="20"/>
        <v>0</v>
      </c>
      <c r="Q100" s="257">
        <f t="shared" si="20"/>
        <v>0</v>
      </c>
      <c r="R100" s="257">
        <f t="shared" si="20"/>
        <v>0</v>
      </c>
      <c r="S100" s="257">
        <f t="shared" si="20"/>
        <v>0</v>
      </c>
      <c r="T100" s="257">
        <f t="shared" si="20"/>
        <v>0</v>
      </c>
      <c r="U100" s="264">
        <f t="shared" si="18"/>
        <v>0</v>
      </c>
      <c r="V100" s="260">
        <f t="shared" si="19"/>
        <v>0</v>
      </c>
    </row>
    <row r="101" spans="1:22" ht="14.25" customHeight="1" x14ac:dyDescent="0.25">
      <c r="A101" s="215"/>
      <c r="B101" s="215"/>
      <c r="C101" s="268"/>
      <c r="D101" s="268"/>
      <c r="E101" s="268"/>
      <c r="F101" s="273"/>
      <c r="V101" s="274"/>
    </row>
    <row r="102" spans="1:22" ht="14.25" customHeight="1" x14ac:dyDescent="0.25">
      <c r="A102" s="156" t="str">
        <f>'F-2. Development Budget'!A118</f>
        <v>Acquisition Costs</v>
      </c>
      <c r="B102" s="156"/>
      <c r="C102" s="158"/>
      <c r="D102" s="158"/>
      <c r="E102" s="158"/>
      <c r="F102" s="249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250"/>
      <c r="V102" s="251"/>
    </row>
    <row r="103" spans="1:22" ht="14.25" customHeight="1" x14ac:dyDescent="0.25">
      <c r="A103" s="657" t="str">
        <f>'F-2. Development Budget'!A119</f>
        <v>Acquisition of Land</v>
      </c>
      <c r="B103" s="658"/>
      <c r="C103" s="238">
        <f>'F-2. Development Budget'!C119</f>
        <v>0</v>
      </c>
      <c r="D103" s="238">
        <f>'F-2. Development Budget'!D119</f>
        <v>0</v>
      </c>
      <c r="E103" s="238">
        <f>'F-2. Development Budget'!E119</f>
        <v>0</v>
      </c>
      <c r="F103" s="266"/>
      <c r="G103" s="36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262">
        <f t="shared" ref="U103:U110" si="21">SUM(G103:T103)</f>
        <v>0</v>
      </c>
      <c r="V103" s="241">
        <f t="shared" ref="V103:V110" si="22">U103-E103</f>
        <v>0</v>
      </c>
    </row>
    <row r="104" spans="1:22" ht="14.25" customHeight="1" x14ac:dyDescent="0.25">
      <c r="A104" s="657" t="str">
        <f>'F-2. Development Budget'!A120</f>
        <v>Acquisition of Existing Structures</v>
      </c>
      <c r="B104" s="658"/>
      <c r="C104" s="238">
        <f>'F-2. Development Budget'!C120</f>
        <v>0</v>
      </c>
      <c r="D104" s="238">
        <f>'F-2. Development Budget'!D120</f>
        <v>0</v>
      </c>
      <c r="E104" s="238">
        <f>'F-2. Development Budget'!E120</f>
        <v>0</v>
      </c>
      <c r="F104" s="266"/>
      <c r="G104" s="36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262">
        <f t="shared" si="21"/>
        <v>0</v>
      </c>
      <c r="V104" s="241">
        <f t="shared" si="22"/>
        <v>0</v>
      </c>
    </row>
    <row r="105" spans="1:22" ht="14.25" customHeight="1" x14ac:dyDescent="0.25">
      <c r="A105" s="657" t="str">
        <f>'F-2. Development Budget'!A121</f>
        <v>Acquisition Legal Fees</v>
      </c>
      <c r="B105" s="658"/>
      <c r="C105" s="238">
        <f>'F-2. Development Budget'!C121</f>
        <v>0</v>
      </c>
      <c r="D105" s="238">
        <f>'F-2. Development Budget'!D121</f>
        <v>0</v>
      </c>
      <c r="E105" s="238">
        <f>'F-2. Development Budget'!E121</f>
        <v>0</v>
      </c>
      <c r="F105" s="266"/>
      <c r="G105" s="36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262">
        <f t="shared" si="21"/>
        <v>0</v>
      </c>
      <c r="V105" s="241">
        <f t="shared" si="22"/>
        <v>0</v>
      </c>
    </row>
    <row r="106" spans="1:22" ht="14.25" customHeight="1" x14ac:dyDescent="0.25">
      <c r="A106" s="657" t="str">
        <f>'F-2. Development Budget'!A122</f>
        <v>Acquisition Closing Costs</v>
      </c>
      <c r="B106" s="658"/>
      <c r="C106" s="238">
        <f>'F-2. Development Budget'!C122</f>
        <v>0</v>
      </c>
      <c r="D106" s="238">
        <f>'F-2. Development Budget'!D122</f>
        <v>0</v>
      </c>
      <c r="E106" s="238">
        <f>'F-2. Development Budget'!E122</f>
        <v>0</v>
      </c>
      <c r="F106" s="266"/>
      <c r="G106" s="36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262"/>
      <c r="V106" s="241"/>
    </row>
    <row r="107" spans="1:22" ht="14.25" customHeight="1" x14ac:dyDescent="0.25">
      <c r="A107" s="657" t="str">
        <f>'F-2. Development Budget'!A123</f>
        <v>Transfer Tax</v>
      </c>
      <c r="B107" s="658"/>
      <c r="C107" s="238">
        <f>'F-2. Development Budget'!C123</f>
        <v>0</v>
      </c>
      <c r="D107" s="238">
        <f>'F-2. Development Budget'!D123</f>
        <v>0</v>
      </c>
      <c r="E107" s="238">
        <f>'F-2. Development Budget'!E123</f>
        <v>0</v>
      </c>
      <c r="F107" s="266"/>
      <c r="G107" s="36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262"/>
      <c r="V107" s="241"/>
    </row>
    <row r="108" spans="1:22" ht="14.25" customHeight="1" x14ac:dyDescent="0.25">
      <c r="A108" s="70" t="s">
        <v>12</v>
      </c>
      <c r="B108" s="255">
        <f>'F-2. Development Budget'!B124</f>
        <v>0</v>
      </c>
      <c r="C108" s="238">
        <f>'F-2. Development Budget'!C124</f>
        <v>0</v>
      </c>
      <c r="D108" s="238">
        <f>'F-2. Development Budget'!D124</f>
        <v>0</v>
      </c>
      <c r="E108" s="238">
        <f>'F-2. Development Budget'!E124</f>
        <v>0</v>
      </c>
      <c r="F108" s="266"/>
      <c r="G108" s="36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262">
        <f t="shared" si="21"/>
        <v>0</v>
      </c>
      <c r="V108" s="241">
        <f t="shared" si="22"/>
        <v>0</v>
      </c>
    </row>
    <row r="109" spans="1:22" ht="14.25" customHeight="1" x14ac:dyDescent="0.25">
      <c r="A109" s="70" t="s">
        <v>12</v>
      </c>
      <c r="B109" s="255">
        <f>'F-2. Development Budget'!B125</f>
        <v>0</v>
      </c>
      <c r="C109" s="238">
        <f>'F-2. Development Budget'!C125</f>
        <v>0</v>
      </c>
      <c r="D109" s="238">
        <f>'F-2. Development Budget'!D125</f>
        <v>0</v>
      </c>
      <c r="E109" s="238">
        <f>'F-2. Development Budget'!E125</f>
        <v>0</v>
      </c>
      <c r="F109" s="266"/>
      <c r="G109" s="36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262">
        <f t="shared" si="21"/>
        <v>0</v>
      </c>
      <c r="V109" s="241">
        <f t="shared" si="22"/>
        <v>0</v>
      </c>
    </row>
    <row r="110" spans="1:22" ht="15" customHeight="1" x14ac:dyDescent="0.25">
      <c r="A110" s="187"/>
      <c r="B110" s="187" t="s">
        <v>215</v>
      </c>
      <c r="C110" s="238">
        <f>'F-2. Development Budget'!C126</f>
        <v>0</v>
      </c>
      <c r="D110" s="238">
        <f>'F-2. Development Budget'!D126</f>
        <v>0</v>
      </c>
      <c r="E110" s="238">
        <f>'F-2. Development Budget'!E126</f>
        <v>0</v>
      </c>
      <c r="F110" s="267"/>
      <c r="G110" s="257">
        <f t="shared" ref="G110:T110" si="23">SUM(G103:G109)</f>
        <v>0</v>
      </c>
      <c r="H110" s="258">
        <f t="shared" si="23"/>
        <v>0</v>
      </c>
      <c r="I110" s="258">
        <f t="shared" si="23"/>
        <v>0</v>
      </c>
      <c r="J110" s="258">
        <f t="shared" si="23"/>
        <v>0</v>
      </c>
      <c r="K110" s="258">
        <f t="shared" si="23"/>
        <v>0</v>
      </c>
      <c r="L110" s="258">
        <f t="shared" si="23"/>
        <v>0</v>
      </c>
      <c r="M110" s="258">
        <f t="shared" si="23"/>
        <v>0</v>
      </c>
      <c r="N110" s="258">
        <f t="shared" si="23"/>
        <v>0</v>
      </c>
      <c r="O110" s="258">
        <f t="shared" si="23"/>
        <v>0</v>
      </c>
      <c r="P110" s="258">
        <f t="shared" si="23"/>
        <v>0</v>
      </c>
      <c r="Q110" s="258">
        <f t="shared" si="23"/>
        <v>0</v>
      </c>
      <c r="R110" s="258">
        <f t="shared" si="23"/>
        <v>0</v>
      </c>
      <c r="S110" s="258">
        <f t="shared" si="23"/>
        <v>0</v>
      </c>
      <c r="T110" s="258">
        <f t="shared" si="23"/>
        <v>0</v>
      </c>
      <c r="U110" s="264">
        <f t="shared" si="21"/>
        <v>0</v>
      </c>
      <c r="V110" s="260">
        <f t="shared" si="22"/>
        <v>0</v>
      </c>
    </row>
    <row r="111" spans="1:22" ht="14.25" customHeight="1" x14ac:dyDescent="0.2">
      <c r="V111" s="139"/>
    </row>
    <row r="112" spans="1:22" ht="14.25" customHeight="1" x14ac:dyDescent="0.25">
      <c r="A112" s="156" t="str">
        <f>'F-2. Development Budget'!A128</f>
        <v>Reserves</v>
      </c>
      <c r="B112" s="157"/>
      <c r="C112" s="158"/>
      <c r="D112" s="158"/>
      <c r="E112" s="158"/>
      <c r="F112" s="278"/>
      <c r="G112" s="158"/>
      <c r="H112" s="158"/>
      <c r="I112" s="282"/>
      <c r="J112" s="158"/>
      <c r="K112" s="158"/>
      <c r="L112" s="158"/>
      <c r="M112" s="269"/>
      <c r="N112" s="269"/>
      <c r="O112" s="269"/>
      <c r="P112" s="269"/>
      <c r="Q112" s="269"/>
      <c r="R112" s="269"/>
      <c r="S112" s="269"/>
      <c r="T112" s="269"/>
      <c r="U112" s="250"/>
      <c r="V112" s="276"/>
    </row>
    <row r="113" spans="1:22" ht="14.25" customHeight="1" x14ac:dyDescent="0.25">
      <c r="A113" s="70" t="str">
        <f>'F-2. Development Budget'!A129</f>
        <v>Operating Reserve</v>
      </c>
      <c r="B113" s="70"/>
      <c r="C113" s="238">
        <f>'F-2. Development Budget'!C129</f>
        <v>0</v>
      </c>
      <c r="D113" s="238">
        <f>'F-2. Development Budget'!D129</f>
        <v>0</v>
      </c>
      <c r="E113" s="238">
        <f>'F-2. Development Budget'!E129</f>
        <v>0</v>
      </c>
      <c r="F113" s="256"/>
      <c r="G113" s="3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283">
        <f t="shared" ref="U113:U124" si="24">SUM(G113:T113)</f>
        <v>0</v>
      </c>
      <c r="V113" s="241">
        <f t="shared" ref="V113:V124" si="25">U113-E113</f>
        <v>0</v>
      </c>
    </row>
    <row r="114" spans="1:22" ht="14.25" customHeight="1" x14ac:dyDescent="0.25">
      <c r="A114" s="70" t="str">
        <f>'F-2. Development Budget'!A130</f>
        <v>Transformation Reserve</v>
      </c>
      <c r="B114" s="70"/>
      <c r="C114" s="238">
        <f>'F-2. Development Budget'!C130</f>
        <v>0</v>
      </c>
      <c r="D114" s="238">
        <f>'F-2. Development Budget'!D130</f>
        <v>0</v>
      </c>
      <c r="E114" s="238">
        <f>'F-2. Development Budget'!E130</f>
        <v>0</v>
      </c>
      <c r="F114" s="256"/>
      <c r="G114" s="3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283">
        <f t="shared" si="24"/>
        <v>0</v>
      </c>
      <c r="V114" s="241">
        <f t="shared" si="25"/>
        <v>0</v>
      </c>
    </row>
    <row r="115" spans="1:22" ht="14.25" customHeight="1" x14ac:dyDescent="0.25">
      <c r="A115" s="70" t="str">
        <f>'F-2. Development Budget'!A131</f>
        <v>Rental Subsidy Reserve</v>
      </c>
      <c r="B115" s="70"/>
      <c r="C115" s="238">
        <f>'F-2. Development Budget'!C131</f>
        <v>0</v>
      </c>
      <c r="D115" s="238">
        <f>'F-2. Development Budget'!D131</f>
        <v>0</v>
      </c>
      <c r="E115" s="238">
        <f>'F-2. Development Budget'!E131</f>
        <v>0</v>
      </c>
      <c r="F115" s="256"/>
      <c r="G115" s="3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283">
        <f t="shared" si="24"/>
        <v>0</v>
      </c>
      <c r="V115" s="241">
        <f t="shared" si="25"/>
        <v>0</v>
      </c>
    </row>
    <row r="116" spans="1:22" ht="14.25" customHeight="1" x14ac:dyDescent="0.25">
      <c r="A116" s="70" t="str">
        <f>'F-2. Development Budget'!A132</f>
        <v>Real Estate Tax Reserve (1 year)</v>
      </c>
      <c r="B116" s="70"/>
      <c r="C116" s="238">
        <f>'F-2. Development Budget'!C132</f>
        <v>0</v>
      </c>
      <c r="D116" s="238">
        <f>'F-2. Development Budget'!D132</f>
        <v>0</v>
      </c>
      <c r="E116" s="238">
        <f>'F-2. Development Budget'!E132</f>
        <v>0</v>
      </c>
      <c r="F116" s="256"/>
      <c r="G116" s="3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283">
        <f t="shared" si="24"/>
        <v>0</v>
      </c>
      <c r="V116" s="241">
        <f t="shared" si="25"/>
        <v>0</v>
      </c>
    </row>
    <row r="117" spans="1:22" ht="14.25" customHeight="1" x14ac:dyDescent="0.25">
      <c r="A117" s="70" t="str">
        <f>'F-2. Development Budget'!A133</f>
        <v>Insurance Reserve (1 year)</v>
      </c>
      <c r="B117" s="70"/>
      <c r="C117" s="238">
        <f>'F-2. Development Budget'!C133</f>
        <v>0</v>
      </c>
      <c r="D117" s="238">
        <f>'F-2. Development Budget'!D133</f>
        <v>0</v>
      </c>
      <c r="E117" s="238">
        <f>'F-2. Development Budget'!E133</f>
        <v>0</v>
      </c>
      <c r="F117" s="256"/>
      <c r="G117" s="3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283">
        <f t="shared" si="24"/>
        <v>0</v>
      </c>
      <c r="V117" s="241">
        <f t="shared" si="25"/>
        <v>0</v>
      </c>
    </row>
    <row r="118" spans="1:22" ht="14.25" customHeight="1" x14ac:dyDescent="0.25">
      <c r="A118" s="70" t="str">
        <f>'F-2. Development Budget'!A134</f>
        <v>Supportive Services Reserve</v>
      </c>
      <c r="B118" s="70"/>
      <c r="C118" s="238">
        <f>'F-2. Development Budget'!C134</f>
        <v>0</v>
      </c>
      <c r="D118" s="238">
        <f>'F-2. Development Budget'!D134</f>
        <v>0</v>
      </c>
      <c r="E118" s="238">
        <f>'F-2. Development Budget'!E134</f>
        <v>0</v>
      </c>
      <c r="F118" s="256"/>
      <c r="G118" s="3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283">
        <f t="shared" si="24"/>
        <v>0</v>
      </c>
      <c r="V118" s="241">
        <f t="shared" si="25"/>
        <v>0</v>
      </c>
    </row>
    <row r="119" spans="1:22" ht="14.25" customHeight="1" x14ac:dyDescent="0.25">
      <c r="A119" s="70" t="str">
        <f>'F-2. Development Budget'!A135</f>
        <v>Replacement Reserve</v>
      </c>
      <c r="B119" s="70"/>
      <c r="C119" s="238">
        <f>'F-2. Development Budget'!C135</f>
        <v>0</v>
      </c>
      <c r="D119" s="238">
        <f>'F-2. Development Budget'!D135</f>
        <v>0</v>
      </c>
      <c r="E119" s="238">
        <f>'F-2. Development Budget'!E135</f>
        <v>0</v>
      </c>
      <c r="F119" s="256"/>
      <c r="G119" s="3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283">
        <f t="shared" si="24"/>
        <v>0</v>
      </c>
      <c r="V119" s="241">
        <f t="shared" si="25"/>
        <v>0</v>
      </c>
    </row>
    <row r="120" spans="1:22" ht="14.25" customHeight="1" x14ac:dyDescent="0.25">
      <c r="A120" s="70" t="str">
        <f>'F-2. Development Budget'!A136</f>
        <v>Loss of Subsidy Reserve</v>
      </c>
      <c r="B120" s="160"/>
      <c r="C120" s="238">
        <f>'F-2. Development Budget'!C136</f>
        <v>0</v>
      </c>
      <c r="D120" s="238">
        <f>'F-2. Development Budget'!D136</f>
        <v>0</v>
      </c>
      <c r="E120" s="238">
        <f>'F-2. Development Budget'!E136</f>
        <v>0</v>
      </c>
      <c r="F120" s="256"/>
      <c r="G120" s="3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283">
        <f t="shared" si="24"/>
        <v>0</v>
      </c>
      <c r="V120" s="241">
        <f t="shared" si="25"/>
        <v>0</v>
      </c>
    </row>
    <row r="121" spans="1:22" ht="12" customHeight="1" x14ac:dyDescent="0.25">
      <c r="A121" s="70" t="s">
        <v>55</v>
      </c>
      <c r="B121" s="255">
        <f>'F-2. Development Budget'!B137</f>
        <v>0</v>
      </c>
      <c r="C121" s="238">
        <f>'F-2. Development Budget'!C137</f>
        <v>0</v>
      </c>
      <c r="D121" s="238">
        <f>'F-2. Development Budget'!D137</f>
        <v>0</v>
      </c>
      <c r="E121" s="238">
        <f>'F-2. Development Budget'!E137</f>
        <v>0</v>
      </c>
      <c r="F121" s="256"/>
      <c r="G121" s="3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283">
        <f t="shared" si="24"/>
        <v>0</v>
      </c>
      <c r="V121" s="241">
        <f t="shared" si="25"/>
        <v>0</v>
      </c>
    </row>
    <row r="122" spans="1:22" ht="15" customHeight="1" x14ac:dyDescent="0.25">
      <c r="A122" s="70" t="s">
        <v>55</v>
      </c>
      <c r="B122" s="255">
        <f>'F-2. Development Budget'!B138</f>
        <v>0</v>
      </c>
      <c r="C122" s="238">
        <f>'F-2. Development Budget'!C138</f>
        <v>0</v>
      </c>
      <c r="D122" s="238">
        <f>'F-2. Development Budget'!D138</f>
        <v>0</v>
      </c>
      <c r="E122" s="238">
        <f>'F-2. Development Budget'!E138</f>
        <v>0</v>
      </c>
      <c r="F122" s="256"/>
      <c r="G122" s="3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283">
        <f t="shared" si="24"/>
        <v>0</v>
      </c>
      <c r="V122" s="241">
        <f t="shared" si="25"/>
        <v>0</v>
      </c>
    </row>
    <row r="123" spans="1:22" ht="14.25" customHeight="1" x14ac:dyDescent="0.25">
      <c r="A123" s="70" t="s">
        <v>55</v>
      </c>
      <c r="B123" s="255">
        <f>'F-2. Development Budget'!B139</f>
        <v>0</v>
      </c>
      <c r="C123" s="238">
        <f>'F-2. Development Budget'!C139</f>
        <v>0</v>
      </c>
      <c r="D123" s="238">
        <f>'F-2. Development Budget'!D139</f>
        <v>0</v>
      </c>
      <c r="E123" s="238">
        <f>'F-2. Development Budget'!E139</f>
        <v>0</v>
      </c>
      <c r="F123" s="256"/>
      <c r="G123" s="3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283">
        <f t="shared" si="24"/>
        <v>0</v>
      </c>
      <c r="V123" s="241">
        <f t="shared" si="25"/>
        <v>0</v>
      </c>
    </row>
    <row r="124" spans="1:22" ht="14.25" customHeight="1" x14ac:dyDescent="0.25">
      <c r="A124" s="221"/>
      <c r="B124" s="207" t="s">
        <v>227</v>
      </c>
      <c r="C124" s="238">
        <f>'F-2. Development Budget'!C140</f>
        <v>0</v>
      </c>
      <c r="D124" s="238">
        <f>'F-2. Development Budget'!D140</f>
        <v>0</v>
      </c>
      <c r="E124" s="238">
        <f>'F-2. Development Budget'!E140</f>
        <v>0</v>
      </c>
      <c r="F124" s="256"/>
      <c r="G124" s="257">
        <f t="shared" ref="G124:T124" si="26">SUM(G113:G123)</f>
        <v>0</v>
      </c>
      <c r="H124" s="258">
        <f t="shared" si="26"/>
        <v>0</v>
      </c>
      <c r="I124" s="258">
        <f t="shared" si="26"/>
        <v>0</v>
      </c>
      <c r="J124" s="258">
        <f t="shared" si="26"/>
        <v>0</v>
      </c>
      <c r="K124" s="258">
        <f t="shared" si="26"/>
        <v>0</v>
      </c>
      <c r="L124" s="258">
        <f t="shared" si="26"/>
        <v>0</v>
      </c>
      <c r="M124" s="258">
        <f t="shared" si="26"/>
        <v>0</v>
      </c>
      <c r="N124" s="258">
        <f t="shared" si="26"/>
        <v>0</v>
      </c>
      <c r="O124" s="258">
        <f t="shared" si="26"/>
        <v>0</v>
      </c>
      <c r="P124" s="258">
        <f t="shared" si="26"/>
        <v>0</v>
      </c>
      <c r="Q124" s="258">
        <f t="shared" si="26"/>
        <v>0</v>
      </c>
      <c r="R124" s="258">
        <f t="shared" si="26"/>
        <v>0</v>
      </c>
      <c r="S124" s="258">
        <f t="shared" si="26"/>
        <v>0</v>
      </c>
      <c r="T124" s="258">
        <f t="shared" si="26"/>
        <v>0</v>
      </c>
      <c r="U124" s="284">
        <f t="shared" si="24"/>
        <v>0</v>
      </c>
      <c r="V124" s="260">
        <f t="shared" si="25"/>
        <v>0</v>
      </c>
    </row>
    <row r="125" spans="1:22" ht="14.25" customHeight="1" x14ac:dyDescent="0.2">
      <c r="V125" s="139"/>
    </row>
    <row r="126" spans="1:22" ht="14.25" customHeight="1" x14ac:dyDescent="0.2">
      <c r="V126" s="139"/>
    </row>
    <row r="127" spans="1:22" ht="14.25" customHeight="1" x14ac:dyDescent="0.25">
      <c r="A127" s="156" t="str">
        <f>'F-2. Development Budget'!A142</f>
        <v>Tax Credit Syndication Fees &amp; Expenses</v>
      </c>
      <c r="B127" s="157"/>
      <c r="C127" s="158"/>
      <c r="D127" s="158"/>
      <c r="E127" s="158"/>
      <c r="F127" s="278"/>
      <c r="G127" s="158"/>
      <c r="H127" s="158"/>
      <c r="I127" s="282"/>
      <c r="J127" s="158"/>
      <c r="K127" s="158"/>
      <c r="L127" s="158"/>
      <c r="M127" s="269"/>
      <c r="N127" s="269"/>
      <c r="O127" s="269"/>
      <c r="P127" s="269"/>
      <c r="Q127" s="269"/>
      <c r="R127" s="269"/>
      <c r="S127" s="269"/>
      <c r="T127" s="269"/>
      <c r="U127" s="250"/>
      <c r="V127" s="276"/>
    </row>
    <row r="128" spans="1:22" ht="14.25" customHeight="1" x14ac:dyDescent="0.25">
      <c r="A128" s="70" t="str">
        <f>'F-2. Development Budget'!A143</f>
        <v>Bridge Loan Interest During Construction</v>
      </c>
      <c r="B128" s="70"/>
      <c r="C128" s="238">
        <f>'F-2. Development Budget'!C144</f>
        <v>0</v>
      </c>
      <c r="D128" s="238">
        <f>'F-2. Development Budget'!D144</f>
        <v>0</v>
      </c>
      <c r="E128" s="238">
        <f>'F-2. Development Budget'!E144</f>
        <v>0</v>
      </c>
      <c r="F128" s="256"/>
      <c r="G128" s="3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283">
        <f t="shared" ref="U128:U135" si="27">SUM(G128:T128)</f>
        <v>0</v>
      </c>
      <c r="V128" s="241">
        <f t="shared" ref="V128:V135" si="28">U128-E128</f>
        <v>0</v>
      </c>
    </row>
    <row r="129" spans="1:22" ht="14.25" customHeight="1" x14ac:dyDescent="0.25">
      <c r="A129" s="70" t="str">
        <f>'F-2. Development Budget'!A144</f>
        <v>Bridge Loan Interest After Construction</v>
      </c>
      <c r="B129" s="70"/>
      <c r="C129" s="238">
        <f>'F-2. Development Budget'!C145</f>
        <v>0</v>
      </c>
      <c r="D129" s="238">
        <f>'F-2. Development Budget'!D145</f>
        <v>0</v>
      </c>
      <c r="E129" s="238">
        <f>'F-2. Development Budget'!E145</f>
        <v>0</v>
      </c>
      <c r="F129" s="256"/>
      <c r="G129" s="3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283">
        <f t="shared" si="27"/>
        <v>0</v>
      </c>
      <c r="V129" s="241">
        <f t="shared" si="28"/>
        <v>0</v>
      </c>
    </row>
    <row r="130" spans="1:22" ht="14.25" customHeight="1" x14ac:dyDescent="0.25">
      <c r="A130" s="70" t="str">
        <f>'F-2. Development Budget'!A145</f>
        <v>Bridge Loan Fees &amp; Expenses</v>
      </c>
      <c r="B130" s="70"/>
      <c r="C130" s="238">
        <f>'F-2. Development Budget'!C146</f>
        <v>0</v>
      </c>
      <c r="D130" s="238">
        <f>'F-2. Development Budget'!D146</f>
        <v>0</v>
      </c>
      <c r="E130" s="238">
        <f>'F-2. Development Budget'!E146</f>
        <v>0</v>
      </c>
      <c r="F130" s="256"/>
      <c r="G130" s="3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283">
        <f t="shared" si="27"/>
        <v>0</v>
      </c>
      <c r="V130" s="241">
        <f t="shared" si="28"/>
        <v>0</v>
      </c>
    </row>
    <row r="131" spans="1:22" ht="14.25" customHeight="1" x14ac:dyDescent="0.25">
      <c r="A131" s="70" t="str">
        <f>'F-2. Development Budget'!A146</f>
        <v>Bridge Loan Legal Fees</v>
      </c>
      <c r="B131" s="70"/>
      <c r="C131" s="238">
        <f>'F-2. Development Budget'!C147</f>
        <v>0</v>
      </c>
      <c r="D131" s="238">
        <f>'F-2. Development Budget'!D147</f>
        <v>0</v>
      </c>
      <c r="E131" s="238">
        <f>'F-2. Development Budget'!E147</f>
        <v>0</v>
      </c>
      <c r="F131" s="256"/>
      <c r="G131" s="3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283">
        <f t="shared" si="27"/>
        <v>0</v>
      </c>
      <c r="V131" s="241">
        <f t="shared" si="28"/>
        <v>0</v>
      </c>
    </row>
    <row r="132" spans="1:22" ht="14.25" customHeight="1" x14ac:dyDescent="0.25">
      <c r="A132" s="70" t="str">
        <f>'F-2. Development Budget'!A147</f>
        <v>Equity Investor Legal Fees</v>
      </c>
      <c r="B132" s="70"/>
      <c r="C132" s="238">
        <f>'F-2. Development Budget'!C148</f>
        <v>0</v>
      </c>
      <c r="D132" s="238">
        <f>'F-2. Development Budget'!D148</f>
        <v>0</v>
      </c>
      <c r="E132" s="238">
        <f>'F-2. Development Budget'!E148</f>
        <v>0</v>
      </c>
      <c r="F132" s="256"/>
      <c r="G132" s="3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0</v>
      </c>
      <c r="T132" s="17">
        <v>0</v>
      </c>
      <c r="U132" s="283">
        <f t="shared" si="27"/>
        <v>0</v>
      </c>
      <c r="V132" s="241">
        <f t="shared" si="28"/>
        <v>0</v>
      </c>
    </row>
    <row r="133" spans="1:22" ht="14.25" customHeight="1" x14ac:dyDescent="0.25">
      <c r="A133" s="70" t="str">
        <f>'F-2. Development Budget'!A148</f>
        <v xml:space="preserve">Accountant's Fees </v>
      </c>
      <c r="B133" s="70"/>
      <c r="C133" s="238">
        <f>'F-2. Development Budget'!C149</f>
        <v>0</v>
      </c>
      <c r="D133" s="238">
        <f>'F-2. Development Budget'!D149</f>
        <v>0</v>
      </c>
      <c r="E133" s="238">
        <f>'F-2. Development Budget'!E149</f>
        <v>0</v>
      </c>
      <c r="F133" s="256"/>
      <c r="G133" s="3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283">
        <f t="shared" si="27"/>
        <v>0</v>
      </c>
      <c r="V133" s="241">
        <f t="shared" si="28"/>
        <v>0</v>
      </c>
    </row>
    <row r="134" spans="1:22" ht="15" customHeight="1" x14ac:dyDescent="0.25">
      <c r="A134" s="70" t="str">
        <f>'F-2. Development Budget'!A149</f>
        <v xml:space="preserve">Other: </v>
      </c>
      <c r="B134" s="255">
        <f>'F-2. Development Budget'!B149</f>
        <v>0</v>
      </c>
      <c r="C134" s="238">
        <f>'F-2. Development Budget'!C150</f>
        <v>0</v>
      </c>
      <c r="D134" s="238">
        <f>'F-2. Development Budget'!D150</f>
        <v>0</v>
      </c>
      <c r="E134" s="238">
        <f>'F-2. Development Budget'!E150</f>
        <v>0</v>
      </c>
      <c r="F134" s="256"/>
      <c r="G134" s="3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283">
        <f t="shared" si="27"/>
        <v>0</v>
      </c>
      <c r="V134" s="241">
        <f t="shared" si="28"/>
        <v>0</v>
      </c>
    </row>
    <row r="135" spans="1:22" ht="14.25" customHeight="1" x14ac:dyDescent="0.25">
      <c r="A135" s="70" t="str">
        <f>'F-2. Development Budget'!A150</f>
        <v>Other:</v>
      </c>
      <c r="B135" s="255">
        <f>'F-2. Development Budget'!B150</f>
        <v>0</v>
      </c>
      <c r="C135" s="238">
        <f>'F-2. Development Budget'!C151</f>
        <v>0</v>
      </c>
      <c r="D135" s="238">
        <f>'F-2. Development Budget'!D151</f>
        <v>0</v>
      </c>
      <c r="E135" s="238">
        <f>'F-2. Development Budget'!E151</f>
        <v>0</v>
      </c>
      <c r="F135" s="256"/>
      <c r="G135" s="3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283">
        <f t="shared" si="27"/>
        <v>0</v>
      </c>
      <c r="V135" s="241">
        <f t="shared" si="28"/>
        <v>0</v>
      </c>
    </row>
    <row r="136" spans="1:22" ht="14.25" customHeight="1" x14ac:dyDescent="0.25">
      <c r="A136" s="221"/>
      <c r="B136" s="207" t="s">
        <v>392</v>
      </c>
      <c r="C136" s="580">
        <f>'F-2. Development Budget'!C152</f>
        <v>0</v>
      </c>
      <c r="D136" s="580">
        <f>'F-2. Development Budget'!D152</f>
        <v>0</v>
      </c>
      <c r="E136" s="580">
        <f>'F-2. Development Budget'!E152</f>
        <v>0</v>
      </c>
      <c r="F136" s="256"/>
      <c r="G136" s="257">
        <f t="shared" ref="G136:T136" si="29">SUM(G128:G135)</f>
        <v>0</v>
      </c>
      <c r="H136" s="258">
        <f t="shared" si="29"/>
        <v>0</v>
      </c>
      <c r="I136" s="258">
        <f t="shared" si="29"/>
        <v>0</v>
      </c>
      <c r="J136" s="258">
        <f t="shared" si="29"/>
        <v>0</v>
      </c>
      <c r="K136" s="258">
        <f t="shared" si="29"/>
        <v>0</v>
      </c>
      <c r="L136" s="258">
        <f t="shared" si="29"/>
        <v>0</v>
      </c>
      <c r="M136" s="258">
        <f t="shared" si="29"/>
        <v>0</v>
      </c>
      <c r="N136" s="258">
        <f t="shared" si="29"/>
        <v>0</v>
      </c>
      <c r="O136" s="258">
        <f t="shared" si="29"/>
        <v>0</v>
      </c>
      <c r="P136" s="258">
        <f t="shared" si="29"/>
        <v>0</v>
      </c>
      <c r="Q136" s="258">
        <f t="shared" si="29"/>
        <v>0</v>
      </c>
      <c r="R136" s="258">
        <f t="shared" si="29"/>
        <v>0</v>
      </c>
      <c r="S136" s="258">
        <f t="shared" si="29"/>
        <v>0</v>
      </c>
      <c r="T136" s="258">
        <f t="shared" si="29"/>
        <v>0</v>
      </c>
      <c r="U136" s="284">
        <f>SUM(G136:T136)</f>
        <v>0</v>
      </c>
      <c r="V136" s="260">
        <f>U136-E136</f>
        <v>0</v>
      </c>
    </row>
    <row r="137" spans="1:22" ht="14.25" customHeight="1" x14ac:dyDescent="0.2">
      <c r="V137" s="139"/>
    </row>
    <row r="138" spans="1:22" ht="14.25" customHeight="1" x14ac:dyDescent="0.25">
      <c r="A138" s="156" t="str">
        <f>'F-2. Development Budget'!A154</f>
        <v>PHDC Fees</v>
      </c>
      <c r="B138" s="157"/>
      <c r="C138" s="158"/>
      <c r="D138" s="158"/>
      <c r="E138" s="158"/>
      <c r="F138" s="278"/>
      <c r="G138" s="158"/>
      <c r="H138" s="158"/>
      <c r="I138" s="282"/>
      <c r="J138" s="158"/>
      <c r="K138" s="158"/>
      <c r="L138" s="158"/>
      <c r="M138" s="269"/>
      <c r="N138" s="269"/>
      <c r="O138" s="269"/>
      <c r="P138" s="269"/>
      <c r="Q138" s="269"/>
      <c r="R138" s="269"/>
      <c r="S138" s="269"/>
      <c r="T138" s="269"/>
      <c r="U138" s="250"/>
      <c r="V138" s="276"/>
    </row>
    <row r="139" spans="1:22" ht="14.25" customHeight="1" x14ac:dyDescent="0.25">
      <c r="A139" s="70">
        <f>'F-2. Development Budget'!A155</f>
        <v>0</v>
      </c>
      <c r="B139" s="70"/>
      <c r="C139" s="238">
        <f>'F-2. Development Budget'!C155</f>
        <v>0</v>
      </c>
      <c r="D139" s="238">
        <f>'F-2. Development Budget'!D155</f>
        <v>0</v>
      </c>
      <c r="E139" s="238">
        <f>'F-2. Development Budget'!E155</f>
        <v>0</v>
      </c>
      <c r="F139" s="256"/>
      <c r="G139" s="3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283">
        <f t="shared" ref="U139:U144" si="30">SUM(G139:T139)</f>
        <v>0</v>
      </c>
      <c r="V139" s="241">
        <f t="shared" ref="V139:V145" si="31">U139-E139</f>
        <v>0</v>
      </c>
    </row>
    <row r="140" spans="1:22" ht="14.25" customHeight="1" x14ac:dyDescent="0.25">
      <c r="A140" s="70">
        <f>'F-2. Development Budget'!A156</f>
        <v>0</v>
      </c>
      <c r="B140" s="70"/>
      <c r="C140" s="238">
        <f>'F-2. Development Budget'!C156</f>
        <v>0</v>
      </c>
      <c r="D140" s="238">
        <f>'F-2. Development Budget'!D156</f>
        <v>0</v>
      </c>
      <c r="E140" s="238">
        <f>'F-2. Development Budget'!E156</f>
        <v>0</v>
      </c>
      <c r="F140" s="256"/>
      <c r="G140" s="3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283">
        <f t="shared" si="30"/>
        <v>0</v>
      </c>
      <c r="V140" s="241">
        <f t="shared" si="31"/>
        <v>0</v>
      </c>
    </row>
    <row r="141" spans="1:22" ht="14.25" customHeight="1" x14ac:dyDescent="0.25">
      <c r="A141" s="70">
        <f>'F-2. Development Budget'!A157</f>
        <v>0</v>
      </c>
      <c r="B141" s="70"/>
      <c r="C141" s="238">
        <f>'F-2. Development Budget'!C157</f>
        <v>0</v>
      </c>
      <c r="D141" s="238">
        <f>'F-2. Development Budget'!D157</f>
        <v>0</v>
      </c>
      <c r="E141" s="238">
        <f>'F-2. Development Budget'!E157</f>
        <v>0</v>
      </c>
      <c r="F141" s="256"/>
      <c r="G141" s="3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283">
        <f t="shared" si="30"/>
        <v>0</v>
      </c>
      <c r="V141" s="241">
        <f t="shared" si="31"/>
        <v>0</v>
      </c>
    </row>
    <row r="142" spans="1:22" ht="15.75" customHeight="1" x14ac:dyDescent="0.25">
      <c r="A142" s="70">
        <f>'F-2. Development Budget'!A158</f>
        <v>0</v>
      </c>
      <c r="B142" s="70"/>
      <c r="C142" s="238">
        <f>'F-2. Development Budget'!C158</f>
        <v>0</v>
      </c>
      <c r="D142" s="238">
        <f>'F-2. Development Budget'!D158</f>
        <v>0</v>
      </c>
      <c r="E142" s="238">
        <f>'F-2. Development Budget'!E158</f>
        <v>0</v>
      </c>
      <c r="F142" s="256"/>
      <c r="G142" s="3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283">
        <f t="shared" si="30"/>
        <v>0</v>
      </c>
      <c r="V142" s="241">
        <f t="shared" si="31"/>
        <v>0</v>
      </c>
    </row>
    <row r="143" spans="1:22" ht="15.75" customHeight="1" x14ac:dyDescent="0.25">
      <c r="A143" s="70">
        <f>'F-2. Development Budget'!A159</f>
        <v>0</v>
      </c>
      <c r="B143" s="70"/>
      <c r="C143" s="238">
        <f>'F-2. Development Budget'!C159</f>
        <v>0</v>
      </c>
      <c r="D143" s="238">
        <f>'F-2. Development Budget'!D159</f>
        <v>0</v>
      </c>
      <c r="E143" s="238">
        <f>'F-2. Development Budget'!E159</f>
        <v>0</v>
      </c>
      <c r="F143" s="256"/>
      <c r="G143" s="37">
        <v>0</v>
      </c>
      <c r="H143" s="17">
        <v>0</v>
      </c>
      <c r="I143" s="17">
        <v>0</v>
      </c>
      <c r="J143" s="17">
        <v>0</v>
      </c>
      <c r="K143" s="17">
        <v>0</v>
      </c>
      <c r="L143" s="17">
        <v>0</v>
      </c>
      <c r="M143" s="17">
        <v>0</v>
      </c>
      <c r="N143" s="17">
        <v>0</v>
      </c>
      <c r="O143" s="17">
        <v>0</v>
      </c>
      <c r="P143" s="17">
        <v>0</v>
      </c>
      <c r="Q143" s="17">
        <v>0</v>
      </c>
      <c r="R143" s="17">
        <v>0</v>
      </c>
      <c r="S143" s="17">
        <v>0</v>
      </c>
      <c r="T143" s="17">
        <v>0</v>
      </c>
      <c r="U143" s="283">
        <f t="shared" si="30"/>
        <v>0</v>
      </c>
      <c r="V143" s="241">
        <f t="shared" si="31"/>
        <v>0</v>
      </c>
    </row>
    <row r="144" spans="1:22" ht="15.75" customHeight="1" x14ac:dyDescent="0.25">
      <c r="A144" s="70">
        <f>'F-2. Development Budget'!A160</f>
        <v>0</v>
      </c>
      <c r="B144" s="70"/>
      <c r="C144" s="238">
        <f>'F-2. Development Budget'!C160</f>
        <v>0</v>
      </c>
      <c r="D144" s="238">
        <f>'F-2. Development Budget'!D160</f>
        <v>0</v>
      </c>
      <c r="E144" s="238">
        <f>'F-2. Development Budget'!E160</f>
        <v>0</v>
      </c>
      <c r="F144" s="256"/>
      <c r="G144" s="3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283">
        <f t="shared" si="30"/>
        <v>0</v>
      </c>
      <c r="V144" s="241">
        <f t="shared" si="31"/>
        <v>0</v>
      </c>
    </row>
    <row r="145" spans="1:22" ht="15.75" customHeight="1" x14ac:dyDescent="0.25">
      <c r="A145" s="70"/>
      <c r="B145" s="207" t="str">
        <f>'F-2. Development Budget'!B161</f>
        <v>Subtotal of PHDC Fees</v>
      </c>
      <c r="C145" s="580">
        <f>'F-2. Development Budget'!C161</f>
        <v>0</v>
      </c>
      <c r="D145" s="580">
        <f>'F-2. Development Budget'!D161</f>
        <v>0</v>
      </c>
      <c r="E145" s="580">
        <f>'F-2. Development Budget'!E161</f>
        <v>0</v>
      </c>
      <c r="F145" s="256"/>
      <c r="G145" s="257">
        <f>SUM(G139:G144)</f>
        <v>0</v>
      </c>
      <c r="H145" s="257">
        <f t="shared" ref="H145:T145" si="32">SUM(H139:H144)</f>
        <v>0</v>
      </c>
      <c r="I145" s="257">
        <f t="shared" si="32"/>
        <v>0</v>
      </c>
      <c r="J145" s="257">
        <f t="shared" si="32"/>
        <v>0</v>
      </c>
      <c r="K145" s="257">
        <f t="shared" si="32"/>
        <v>0</v>
      </c>
      <c r="L145" s="257">
        <f t="shared" si="32"/>
        <v>0</v>
      </c>
      <c r="M145" s="257">
        <f t="shared" si="32"/>
        <v>0</v>
      </c>
      <c r="N145" s="257">
        <f t="shared" si="32"/>
        <v>0</v>
      </c>
      <c r="O145" s="257">
        <f t="shared" si="32"/>
        <v>0</v>
      </c>
      <c r="P145" s="257">
        <f t="shared" si="32"/>
        <v>0</v>
      </c>
      <c r="Q145" s="257">
        <f t="shared" si="32"/>
        <v>0</v>
      </c>
      <c r="R145" s="257">
        <f t="shared" si="32"/>
        <v>0</v>
      </c>
      <c r="S145" s="257">
        <f t="shared" si="32"/>
        <v>0</v>
      </c>
      <c r="T145" s="257">
        <f t="shared" si="32"/>
        <v>0</v>
      </c>
      <c r="U145" s="257">
        <f>SUM(G145:T145)</f>
        <v>0</v>
      </c>
      <c r="V145" s="260">
        <f t="shared" si="31"/>
        <v>0</v>
      </c>
    </row>
    <row r="146" spans="1:22" ht="15" customHeight="1" x14ac:dyDescent="0.25">
      <c r="A146" s="215"/>
      <c r="B146" s="285"/>
      <c r="C146" s="268"/>
      <c r="D146" s="286"/>
      <c r="E146" s="268"/>
      <c r="F146" s="287"/>
      <c r="I146" s="288"/>
      <c r="V146" s="289"/>
    </row>
    <row r="147" spans="1:22" ht="15" customHeight="1" x14ac:dyDescent="0.25">
      <c r="A147" s="156" t="str">
        <f>'F-2. Development Budget'!A163</f>
        <v>Developer's Fee</v>
      </c>
      <c r="B147" s="290"/>
      <c r="C147" s="261">
        <f>'F-2. Development Budget'!C163</f>
        <v>0</v>
      </c>
      <c r="D147" s="261">
        <f>'F-2. Development Budget'!D163</f>
        <v>0</v>
      </c>
      <c r="E147" s="261">
        <f>'F-2. Development Budget'!E163</f>
        <v>0</v>
      </c>
      <c r="F147" s="278"/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245">
        <f>SUM(G147:T147)</f>
        <v>0</v>
      </c>
      <c r="V147" s="241">
        <f>U147-E147</f>
        <v>0</v>
      </c>
    </row>
    <row r="148" spans="1:22" ht="13.5" customHeight="1" x14ac:dyDescent="0.25">
      <c r="A148" s="659"/>
      <c r="B148" s="659"/>
      <c r="C148" s="246"/>
      <c r="D148" s="246"/>
      <c r="E148" s="246"/>
      <c r="F148" s="287"/>
      <c r="I148" s="291"/>
      <c r="V148" s="292"/>
    </row>
    <row r="149" spans="1:22" ht="16.5" customHeight="1" x14ac:dyDescent="0.25">
      <c r="A149" s="293" t="str">
        <f>'F-2. Development Budget'!A165</f>
        <v>PHDC Replacement Cost Estimate</v>
      </c>
      <c r="B149" s="294"/>
      <c r="C149" s="261">
        <f>'F-2. Development Budget'!C165</f>
        <v>0</v>
      </c>
      <c r="D149" s="261">
        <f>'F-2. Development Budget'!D165</f>
        <v>0</v>
      </c>
      <c r="E149" s="261">
        <f>'F-2. Development Budget'!E165</f>
        <v>0</v>
      </c>
      <c r="F149" s="277"/>
      <c r="G149" s="295"/>
      <c r="H149" s="295"/>
      <c r="I149" s="295"/>
      <c r="J149" s="295"/>
      <c r="K149" s="295"/>
      <c r="L149" s="295"/>
      <c r="M149" s="295"/>
      <c r="N149" s="295"/>
      <c r="O149" s="295"/>
      <c r="P149" s="295"/>
      <c r="Q149" s="295"/>
      <c r="R149" s="295"/>
      <c r="S149" s="295"/>
      <c r="T149" s="295"/>
      <c r="U149" s="295"/>
      <c r="V149" s="295"/>
    </row>
    <row r="150" spans="1:22" ht="12" customHeight="1" x14ac:dyDescent="0.25">
      <c r="A150" s="221"/>
      <c r="B150" s="221"/>
      <c r="C150" s="296"/>
      <c r="D150" s="296"/>
      <c r="E150" s="296"/>
      <c r="F150" s="277"/>
      <c r="I150" s="291"/>
      <c r="Q150" s="297"/>
      <c r="V150" s="298"/>
    </row>
    <row r="151" spans="1:22" ht="21" customHeight="1" x14ac:dyDescent="0.25">
      <c r="A151" s="290" t="str">
        <f>'F-2. Development Budget'!A167</f>
        <v>Total Development Cost</v>
      </c>
      <c r="B151" s="290"/>
      <c r="C151" s="261">
        <f>'F-2. Development Budget'!C167</f>
        <v>0</v>
      </c>
      <c r="D151" s="261">
        <f>'F-2. Development Budget'!D167</f>
        <v>0</v>
      </c>
      <c r="E151" s="261">
        <f>'F-2. Development Budget'!E167</f>
        <v>0</v>
      </c>
      <c r="F151" s="287"/>
      <c r="G151" s="258">
        <v>0</v>
      </c>
      <c r="H151" s="258">
        <v>0</v>
      </c>
      <c r="I151" s="258">
        <v>0</v>
      </c>
      <c r="J151" s="258">
        <v>0</v>
      </c>
      <c r="K151" s="258">
        <v>0</v>
      </c>
      <c r="L151" s="258">
        <v>0</v>
      </c>
      <c r="M151" s="258">
        <v>0</v>
      </c>
      <c r="N151" s="258">
        <v>0</v>
      </c>
      <c r="O151" s="258">
        <v>0</v>
      </c>
      <c r="P151" s="258">
        <v>0</v>
      </c>
      <c r="Q151" s="258">
        <v>0</v>
      </c>
      <c r="R151" s="258">
        <v>0</v>
      </c>
      <c r="S151" s="258">
        <v>0</v>
      </c>
      <c r="T151" s="258">
        <v>0</v>
      </c>
      <c r="U151" s="259">
        <f>SUM(G151:T151)</f>
        <v>0</v>
      </c>
      <c r="V151" s="260">
        <f>U151-E151</f>
        <v>0</v>
      </c>
    </row>
    <row r="152" spans="1:22" ht="21.75" customHeight="1" x14ac:dyDescent="0.25">
      <c r="A152" s="659"/>
      <c r="B152" s="659"/>
      <c r="V152" s="139"/>
    </row>
    <row r="153" spans="1:22" ht="21.75" customHeight="1" x14ac:dyDescent="0.2">
      <c r="G153" s="299" t="s">
        <v>262</v>
      </c>
      <c r="H153" s="158"/>
      <c r="I153" s="300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9"/>
    </row>
    <row r="154" spans="1:22" ht="21.75" customHeight="1" x14ac:dyDescent="0.2">
      <c r="G154" s="301" t="str">
        <f>IFERROR(VLOOKUP(G4,'Drop Down Menu Items'!$H$2:$I$23,2,FALSE),"N/A")</f>
        <v>N/A</v>
      </c>
      <c r="H154" s="301" t="str">
        <f>IFERROR(VLOOKUP(H4,'Drop Down Menu Items'!$H$2:$I$23,2,FALSE),"N/A")</f>
        <v>N/A</v>
      </c>
      <c r="I154" s="301" t="str">
        <f>IFERROR(VLOOKUP(I4,'Drop Down Menu Items'!$H$2:$I$23,2,FALSE),"N/A")</f>
        <v>N/A</v>
      </c>
      <c r="J154" s="301" t="str">
        <f>IFERROR(VLOOKUP(J4,'Drop Down Menu Items'!$H$2:$I$23,2,FALSE),"N/A")</f>
        <v>N/A</v>
      </c>
      <c r="K154" s="301" t="str">
        <f>IFERROR(VLOOKUP(K4,'Drop Down Menu Items'!$H$2:$I$23,2,FALSE),"N/A")</f>
        <v>N/A</v>
      </c>
      <c r="L154" s="301" t="str">
        <f>IFERROR(VLOOKUP(L4,'Drop Down Menu Items'!$H$2:$I$23,2,FALSE),"N/A")</f>
        <v>N/A</v>
      </c>
      <c r="M154" s="301" t="str">
        <f>IFERROR(VLOOKUP(M4,'Drop Down Menu Items'!$H$2:$I$23,2,FALSE),"N/A")</f>
        <v>N/A</v>
      </c>
      <c r="N154" s="301" t="str">
        <f>IFERROR(VLOOKUP(N4,'Drop Down Menu Items'!$H$2:$I$23,2,FALSE),"N/A")</f>
        <v>N/A</v>
      </c>
      <c r="O154" s="301" t="str">
        <f>IFERROR(VLOOKUP(O4,'Drop Down Menu Items'!$H$2:$I$23,2,FALSE),"N/A")</f>
        <v>N/A</v>
      </c>
      <c r="P154" s="301" t="str">
        <f>IFERROR(VLOOKUP(P4,'Drop Down Menu Items'!$H$2:$I$23,2,FALSE),"N/A")</f>
        <v>N/A</v>
      </c>
      <c r="Q154" s="301" t="str">
        <f>IFERROR(VLOOKUP(Q4,'Drop Down Menu Items'!$H$2:$I$23,2,FALSE),"N/A")</f>
        <v>N/A</v>
      </c>
      <c r="R154" s="301" t="str">
        <f>IFERROR(VLOOKUP(R4,'Drop Down Menu Items'!$H$2:$I$23,2,FALSE),"N/A")</f>
        <v>N/A</v>
      </c>
      <c r="S154" s="301" t="str">
        <f>IFERROR(VLOOKUP(S4,'Drop Down Menu Items'!$H$2:$I$23,2,FALSE),"N/A")</f>
        <v>N/A</v>
      </c>
      <c r="T154" s="301" t="str">
        <f>IFERROR(VLOOKUP(T4,'Drop Down Menu Items'!$H$2:$I$23,2,FALSE),"N/A")</f>
        <v>N/A</v>
      </c>
    </row>
    <row r="155" spans="1:22" ht="21.75" customHeight="1" x14ac:dyDescent="0.2">
      <c r="G155" s="302" t="s">
        <v>261</v>
      </c>
      <c r="H155" s="303"/>
      <c r="I155" s="303"/>
      <c r="J155" s="304"/>
      <c r="K155" s="305"/>
      <c r="L155" s="158"/>
      <c r="M155" s="158"/>
      <c r="N155" s="158"/>
      <c r="O155" s="158"/>
      <c r="P155" s="158"/>
      <c r="Q155" s="158"/>
      <c r="R155" s="158"/>
      <c r="S155" s="158"/>
      <c r="T155" s="159"/>
    </row>
    <row r="156" spans="1:22" ht="21.75" customHeight="1" x14ac:dyDescent="0.2">
      <c r="G156" s="306">
        <f t="shared" ref="G156:T156" si="33">SUM(G11,G20,G48,G61,G73,G88,G100,G110,G124,G136,G145,G147)</f>
        <v>0</v>
      </c>
      <c r="H156" s="306">
        <f t="shared" si="33"/>
        <v>0</v>
      </c>
      <c r="I156" s="306">
        <f t="shared" si="33"/>
        <v>0</v>
      </c>
      <c r="J156" s="306">
        <f t="shared" si="33"/>
        <v>0</v>
      </c>
      <c r="K156" s="306">
        <f t="shared" si="33"/>
        <v>0</v>
      </c>
      <c r="L156" s="306">
        <f t="shared" si="33"/>
        <v>0</v>
      </c>
      <c r="M156" s="306">
        <f t="shared" si="33"/>
        <v>0</v>
      </c>
      <c r="N156" s="306">
        <f t="shared" si="33"/>
        <v>0</v>
      </c>
      <c r="O156" s="306">
        <f t="shared" si="33"/>
        <v>0</v>
      </c>
      <c r="P156" s="306">
        <f t="shared" si="33"/>
        <v>0</v>
      </c>
      <c r="Q156" s="306">
        <f t="shared" si="33"/>
        <v>0</v>
      </c>
      <c r="R156" s="306">
        <f t="shared" si="33"/>
        <v>0</v>
      </c>
      <c r="S156" s="306">
        <f t="shared" si="33"/>
        <v>0</v>
      </c>
      <c r="T156" s="306">
        <f t="shared" si="33"/>
        <v>0</v>
      </c>
    </row>
    <row r="157" spans="1:22" ht="21.75" customHeight="1" x14ac:dyDescent="0.2">
      <c r="G157" s="307" t="s">
        <v>275</v>
      </c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9"/>
    </row>
    <row r="158" spans="1:22" ht="21.75" customHeight="1" x14ac:dyDescent="0.2">
      <c r="G158" s="241" t="e">
        <f t="shared" ref="G158:T158" si="34">G156-G154</f>
        <v>#VALUE!</v>
      </c>
      <c r="H158" s="241" t="e">
        <f>H156-H154</f>
        <v>#VALUE!</v>
      </c>
      <c r="I158" s="241" t="e">
        <f t="shared" si="34"/>
        <v>#VALUE!</v>
      </c>
      <c r="J158" s="241" t="e">
        <f t="shared" si="34"/>
        <v>#VALUE!</v>
      </c>
      <c r="K158" s="241" t="e">
        <f t="shared" si="34"/>
        <v>#VALUE!</v>
      </c>
      <c r="L158" s="241" t="e">
        <f t="shared" si="34"/>
        <v>#VALUE!</v>
      </c>
      <c r="M158" s="241" t="e">
        <f t="shared" si="34"/>
        <v>#VALUE!</v>
      </c>
      <c r="N158" s="241" t="e">
        <f t="shared" si="34"/>
        <v>#VALUE!</v>
      </c>
      <c r="O158" s="241" t="e">
        <f t="shared" si="34"/>
        <v>#VALUE!</v>
      </c>
      <c r="P158" s="241" t="e">
        <f t="shared" si="34"/>
        <v>#VALUE!</v>
      </c>
      <c r="Q158" s="241" t="e">
        <f t="shared" si="34"/>
        <v>#VALUE!</v>
      </c>
      <c r="R158" s="241" t="e">
        <f t="shared" si="34"/>
        <v>#VALUE!</v>
      </c>
      <c r="S158" s="241" t="e">
        <f t="shared" si="34"/>
        <v>#VALUE!</v>
      </c>
      <c r="T158" s="241" t="e">
        <f t="shared" si="34"/>
        <v>#VALUE!</v>
      </c>
    </row>
  </sheetData>
  <sheetProtection algorithmName="SHA-512" hashValue="v9DkS7h0EAMM9UGHmyRAzOan0LfkW6wbguLUXorU4qBLJifXU4Ig5lKbf4gBZeYjJgajqYQ0V+H2YMJO6VhwnA==" saltValue="Ox1066jZeTTWvAHLvy4/fg==" spinCount="100000" sheet="1" objects="1" scenarios="1" formatCells="0" formatColumns="0" formatRows="0"/>
  <dataConsolidate/>
  <mergeCells count="28">
    <mergeCell ref="V4:V5"/>
    <mergeCell ref="Q4:Q5"/>
    <mergeCell ref="R4:R5"/>
    <mergeCell ref="S4:S5"/>
    <mergeCell ref="T4:T5"/>
    <mergeCell ref="U4:U5"/>
    <mergeCell ref="L4:L5"/>
    <mergeCell ref="M4:M5"/>
    <mergeCell ref="N4:N5"/>
    <mergeCell ref="O4:O5"/>
    <mergeCell ref="P4:P5"/>
    <mergeCell ref="A1:B1"/>
    <mergeCell ref="H4:H5"/>
    <mergeCell ref="I4:I5"/>
    <mergeCell ref="J4:J5"/>
    <mergeCell ref="K4:K5"/>
    <mergeCell ref="A48:B48"/>
    <mergeCell ref="C4:C5"/>
    <mergeCell ref="D4:D5"/>
    <mergeCell ref="E4:E5"/>
    <mergeCell ref="G4:G5"/>
    <mergeCell ref="A107:B107"/>
    <mergeCell ref="A152:B152"/>
    <mergeCell ref="A148:B148"/>
    <mergeCell ref="A103:B103"/>
    <mergeCell ref="A104:B104"/>
    <mergeCell ref="A105:B105"/>
    <mergeCell ref="A106:B106"/>
  </mergeCells>
  <conditionalFormatting sqref="G64:T72 U64:U73">
    <cfRule type="cellIs" dxfId="10" priority="11" operator="equal">
      <formula>"BELOW REQUIRED CONTINGENCY"</formula>
    </cfRule>
    <cfRule type="cellIs" dxfId="9" priority="12" operator="equal">
      <formula>"EXCEEDS ALLOWABLE LIMITS"</formula>
    </cfRule>
  </conditionalFormatting>
  <conditionalFormatting sqref="V1:V61 V63:V73 V75:V88 V90:V110 V112:V124 V127:V136 V150:V151 V153:V1048576 G158:T158">
    <cfRule type="cellIs" dxfId="8" priority="9" operator="notEqual">
      <formula>0</formula>
    </cfRule>
  </conditionalFormatting>
  <conditionalFormatting sqref="V138:V148">
    <cfRule type="cellIs" dxfId="7" priority="1" operator="notEqual">
      <formula>0</formula>
    </cfRule>
  </conditionalFormatting>
  <printOptions horizontalCentered="1"/>
  <pageMargins left="0.25" right="0.25" top="0.75" bottom="0.75" header="0.3" footer="0.3"/>
  <pageSetup scale="82" fitToHeight="2" orientation="portrait" r:id="rId1"/>
  <headerFooter alignWithMargins="0">
    <oddHeader>&amp;L&amp;"Times New Roman,Bold Italic"&amp;12Project Name: 
Development Budget: 
&amp;R&amp;"Times New Roman,Italic"&amp;D</oddHeader>
  </headerFooter>
  <rowBreaks count="1" manualBreakCount="1">
    <brk id="25" max="7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9B5D5E2-74C2-46D0-A4A6-901D36D17E45}">
          <x14:formula1>
            <xm:f>'Drop Down Menu Items'!$K$3:$K$28</xm:f>
          </x14:formula1>
          <xm:sqref>G4:T5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44432-6A17-44D5-83BC-68FAF7606BE3}">
  <sheetPr>
    <tabColor theme="5" tint="0.79998168889431442"/>
  </sheetPr>
  <dimension ref="A1:B21"/>
  <sheetViews>
    <sheetView zoomScale="70" zoomScaleNormal="70" workbookViewId="0">
      <selection activeCell="M21" sqref="M21"/>
    </sheetView>
  </sheetViews>
  <sheetFormatPr defaultRowHeight="15" x14ac:dyDescent="0.25"/>
  <cols>
    <col min="1" max="1" width="55.85546875" bestFit="1" customWidth="1"/>
    <col min="2" max="2" width="50.28515625" bestFit="1" customWidth="1"/>
  </cols>
  <sheetData>
    <row r="1" spans="1:2" ht="18.75" x14ac:dyDescent="0.3">
      <c r="A1" s="602" t="s">
        <v>360</v>
      </c>
      <c r="B1" s="563"/>
    </row>
    <row r="2" spans="1:2" ht="18" x14ac:dyDescent="0.25">
      <c r="A2" s="563"/>
      <c r="B2" s="563"/>
    </row>
    <row r="3" spans="1:2" ht="18" x14ac:dyDescent="0.25">
      <c r="A3" s="564"/>
      <c r="B3" s="564"/>
    </row>
    <row r="4" spans="1:2" ht="15.75" x14ac:dyDescent="0.25">
      <c r="A4" s="603" t="s">
        <v>361</v>
      </c>
      <c r="B4" s="604">
        <f>'F-1. Budget Summary'!C4</f>
        <v>0</v>
      </c>
    </row>
    <row r="5" spans="1:2" ht="15.75" x14ac:dyDescent="0.25">
      <c r="A5" s="603" t="s">
        <v>362</v>
      </c>
      <c r="B5" s="604">
        <f>'F-1. Budget Summary'!C7</f>
        <v>0</v>
      </c>
    </row>
    <row r="6" spans="1:2" ht="15.75" x14ac:dyDescent="0.25">
      <c r="A6" s="603" t="s">
        <v>220</v>
      </c>
      <c r="B6" s="605">
        <f>'F-2. Development Budget'!E167</f>
        <v>0</v>
      </c>
    </row>
    <row r="7" spans="1:2" ht="15.75" x14ac:dyDescent="0.25">
      <c r="A7" s="603" t="s">
        <v>363</v>
      </c>
      <c r="B7" s="605">
        <f>'F-1. Budget Summary'!D38</f>
        <v>0</v>
      </c>
    </row>
    <row r="8" spans="1:2" ht="15.75" x14ac:dyDescent="0.25">
      <c r="A8" s="603"/>
      <c r="B8" s="603"/>
    </row>
    <row r="9" spans="1:2" ht="15.75" x14ac:dyDescent="0.25">
      <c r="A9" s="606" t="s">
        <v>364</v>
      </c>
      <c r="B9" s="603"/>
    </row>
    <row r="10" spans="1:2" ht="15.75" x14ac:dyDescent="0.25">
      <c r="A10" s="606"/>
      <c r="B10" s="603"/>
    </row>
    <row r="11" spans="1:2" ht="15.75" x14ac:dyDescent="0.25">
      <c r="A11" s="603" t="s">
        <v>365</v>
      </c>
      <c r="B11" s="607">
        <v>0</v>
      </c>
    </row>
    <row r="12" spans="1:2" ht="15.75" x14ac:dyDescent="0.25">
      <c r="A12" s="603" t="s">
        <v>366</v>
      </c>
      <c r="B12" s="607">
        <v>0</v>
      </c>
    </row>
    <row r="13" spans="1:2" ht="15.75" x14ac:dyDescent="0.25">
      <c r="A13" s="603" t="s">
        <v>367</v>
      </c>
      <c r="B13" s="608">
        <v>0</v>
      </c>
    </row>
    <row r="14" spans="1:2" ht="15.75" x14ac:dyDescent="0.25">
      <c r="A14" s="603" t="s">
        <v>368</v>
      </c>
      <c r="B14" s="609">
        <v>0</v>
      </c>
    </row>
    <row r="15" spans="1:2" ht="15.75" x14ac:dyDescent="0.25">
      <c r="A15" s="603"/>
      <c r="B15" s="603"/>
    </row>
    <row r="16" spans="1:2" ht="15.75" x14ac:dyDescent="0.25">
      <c r="A16" s="606" t="s">
        <v>369</v>
      </c>
      <c r="B16" s="603"/>
    </row>
    <row r="17" spans="1:2" ht="15.75" x14ac:dyDescent="0.25">
      <c r="A17" s="603"/>
      <c r="B17" s="603"/>
    </row>
    <row r="18" spans="1:2" ht="15.75" x14ac:dyDescent="0.25">
      <c r="A18" s="603" t="s">
        <v>370</v>
      </c>
      <c r="B18" s="607">
        <v>0</v>
      </c>
    </row>
    <row r="19" spans="1:2" ht="15.75" x14ac:dyDescent="0.25">
      <c r="A19" s="603" t="s">
        <v>371</v>
      </c>
      <c r="B19" s="607">
        <v>0</v>
      </c>
    </row>
    <row r="20" spans="1:2" ht="15.75" x14ac:dyDescent="0.25">
      <c r="A20" s="603" t="s">
        <v>367</v>
      </c>
      <c r="B20" s="608">
        <v>0</v>
      </c>
    </row>
    <row r="21" spans="1:2" ht="15.75" x14ac:dyDescent="0.25">
      <c r="A21" s="603" t="s">
        <v>372</v>
      </c>
      <c r="B21" s="609">
        <v>0</v>
      </c>
    </row>
  </sheetData>
  <sheetProtection algorithmName="SHA-512" hashValue="wTeoYgY5nE2CdawDKKo3l2Cf78m5jm/4PjsOaSFv296MKOq8Oq+mA949K9jpr0HexebrgdYRdhO9wCfmyW9DvA==" saltValue="pXgIDmsoyzlPzGgO+gBC4Q==" spinCount="100000" sheet="1" objects="1" scenarios="1" formatCells="0" formatColumns="0" formatRow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1F286-7608-40D9-AF4E-F7C79F788B64}">
  <sheetPr codeName="Sheet13">
    <tabColor theme="5" tint="0.79998168889431442"/>
  </sheetPr>
  <dimension ref="A1:AW162"/>
  <sheetViews>
    <sheetView showGridLines="0" topLeftCell="A81" zoomScale="70" zoomScaleNormal="70" workbookViewId="0">
      <selection activeCell="C120" sqref="C120"/>
    </sheetView>
  </sheetViews>
  <sheetFormatPr defaultColWidth="9.140625" defaultRowHeight="15" x14ac:dyDescent="0.25"/>
  <cols>
    <col min="2" max="2" width="11.5703125" hidden="1" customWidth="1"/>
    <col min="3" max="3" width="13.42578125" customWidth="1"/>
    <col min="4" max="4" width="13.85546875" customWidth="1"/>
    <col min="5" max="5" width="24.140625" customWidth="1"/>
    <col min="6" max="8" width="15" customWidth="1"/>
    <col min="9" max="9" width="25.7109375" customWidth="1"/>
    <col min="10" max="10" width="19.28515625" customWidth="1"/>
    <col min="11" max="11" width="15" customWidth="1"/>
    <col min="12" max="12" width="14.7109375" customWidth="1"/>
    <col min="13" max="13" width="18.140625" customWidth="1"/>
    <col min="14" max="14" width="18.28515625" style="386" customWidth="1"/>
    <col min="15" max="15" width="16.7109375" style="386" customWidth="1"/>
    <col min="16" max="16" width="16" customWidth="1"/>
    <col min="17" max="17" width="15.42578125" customWidth="1"/>
    <col min="18" max="18" width="15.5703125" customWidth="1"/>
    <col min="19" max="19" width="14" customWidth="1"/>
    <col min="20" max="20" width="15.42578125" customWidth="1"/>
    <col min="21" max="21" width="14.5703125" customWidth="1"/>
    <col min="22" max="22" width="14.42578125" customWidth="1"/>
    <col min="23" max="23" width="26.5703125" customWidth="1"/>
    <col min="24" max="24" width="31.5703125" customWidth="1"/>
    <col min="25" max="25" width="27.42578125" customWidth="1"/>
    <col min="26" max="26" width="25.7109375" customWidth="1"/>
    <col min="27" max="27" width="10.5703125" customWidth="1"/>
    <col min="29" max="29" width="16.5703125" customWidth="1"/>
    <col min="30" max="30" width="26.5703125" customWidth="1"/>
    <col min="31" max="31" width="31.5703125" customWidth="1"/>
    <col min="32" max="32" width="27.42578125" customWidth="1"/>
    <col min="33" max="33" width="25.7109375" customWidth="1"/>
    <col min="34" max="34" width="10.5703125" customWidth="1"/>
    <col min="36" max="36" width="16.5703125" customWidth="1"/>
    <col min="37" max="37" width="26.5703125" customWidth="1"/>
    <col min="38" max="38" width="31.5703125" customWidth="1"/>
    <col min="39" max="39" width="27.42578125" customWidth="1"/>
    <col min="40" max="40" width="25.7109375" customWidth="1"/>
    <col min="41" max="41" width="10.5703125" customWidth="1"/>
    <col min="43" max="43" width="16.5703125" customWidth="1"/>
    <col min="44" max="44" width="26.5703125" customWidth="1"/>
    <col min="45" max="45" width="31.5703125" customWidth="1"/>
    <col min="46" max="46" width="27.42578125" customWidth="1"/>
    <col min="47" max="47" width="25.7109375" customWidth="1"/>
    <col min="48" max="48" width="10.5703125" customWidth="1"/>
  </cols>
  <sheetData>
    <row r="1" spans="1:49" ht="15.75" x14ac:dyDescent="0.25">
      <c r="C1" s="310"/>
      <c r="D1" s="310"/>
      <c r="E1" s="311"/>
      <c r="F1" s="310"/>
      <c r="G1" s="310"/>
      <c r="H1" s="310"/>
      <c r="I1" s="310"/>
      <c r="J1" s="310"/>
      <c r="K1" s="310"/>
      <c r="L1" s="310"/>
      <c r="M1" s="310"/>
      <c r="N1" s="312"/>
      <c r="O1" s="312"/>
      <c r="P1" s="310"/>
      <c r="Q1" s="310"/>
      <c r="R1" s="310"/>
      <c r="S1" s="310"/>
      <c r="T1" s="310"/>
      <c r="U1" s="310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</row>
    <row r="2" spans="1:49" ht="15.75" x14ac:dyDescent="0.25">
      <c r="A2" s="10"/>
      <c r="B2" s="10"/>
      <c r="C2" s="314" t="s">
        <v>316</v>
      </c>
      <c r="D2" s="10"/>
      <c r="E2" s="311"/>
      <c r="F2" s="310"/>
      <c r="G2" s="310"/>
      <c r="H2" s="310"/>
      <c r="I2" s="310"/>
      <c r="J2" s="310"/>
      <c r="K2" s="310"/>
      <c r="L2" s="310"/>
      <c r="M2" s="310"/>
      <c r="N2" s="312"/>
      <c r="O2" s="312"/>
      <c r="P2" s="310"/>
      <c r="Q2" s="310"/>
      <c r="R2" s="310"/>
      <c r="S2" s="310"/>
      <c r="T2" s="310"/>
      <c r="U2" s="310"/>
      <c r="V2" s="313"/>
      <c r="W2" s="313"/>
      <c r="X2" s="313"/>
      <c r="Y2" s="313"/>
      <c r="Z2" s="313"/>
      <c r="AA2" s="313"/>
      <c r="AB2" s="313"/>
      <c r="AC2" s="313"/>
      <c r="AD2" s="313"/>
      <c r="AE2" s="313"/>
      <c r="AF2" s="313"/>
      <c r="AG2" s="313"/>
      <c r="AH2" s="313"/>
      <c r="AI2" s="313"/>
      <c r="AJ2" s="313"/>
      <c r="AK2" s="310"/>
      <c r="AL2" s="310"/>
      <c r="AM2" s="310"/>
      <c r="AN2" s="310"/>
      <c r="AO2" s="310"/>
      <c r="AP2" s="310"/>
      <c r="AQ2" s="310"/>
      <c r="AR2" s="310"/>
      <c r="AS2" s="310"/>
      <c r="AT2" s="310"/>
      <c r="AU2" s="310"/>
      <c r="AV2" s="310"/>
      <c r="AW2" s="310"/>
    </row>
    <row r="3" spans="1:49" ht="15.75" x14ac:dyDescent="0.25">
      <c r="C3" s="310"/>
      <c r="D3" s="310"/>
      <c r="E3" s="311"/>
      <c r="F3" s="310"/>
      <c r="G3" s="310"/>
      <c r="H3" s="310"/>
      <c r="I3" s="310"/>
      <c r="J3" s="310"/>
      <c r="K3" s="310"/>
      <c r="L3" s="310"/>
      <c r="M3" s="310"/>
      <c r="N3" s="312"/>
      <c r="O3" s="312"/>
      <c r="P3" s="310"/>
      <c r="Q3" s="310"/>
      <c r="R3" s="310"/>
      <c r="S3" s="310"/>
      <c r="T3" s="310"/>
      <c r="U3" s="310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0"/>
      <c r="AL3" s="310"/>
      <c r="AM3" s="310"/>
      <c r="AN3" s="310"/>
      <c r="AO3" s="310"/>
      <c r="AP3" s="310"/>
      <c r="AQ3" s="310"/>
      <c r="AR3" s="310"/>
      <c r="AS3" s="310"/>
      <c r="AT3" s="310"/>
      <c r="AU3" s="310"/>
      <c r="AV3" s="310"/>
      <c r="AW3" s="310"/>
    </row>
    <row r="4" spans="1:49" ht="15.75" x14ac:dyDescent="0.25">
      <c r="C4" s="140" t="s">
        <v>1</v>
      </c>
      <c r="D4" s="140" t="s">
        <v>138</v>
      </c>
      <c r="E4" s="311"/>
      <c r="F4" s="310"/>
      <c r="G4" s="310"/>
      <c r="H4" s="310"/>
      <c r="I4" s="310"/>
      <c r="J4" s="310"/>
      <c r="K4" s="310"/>
      <c r="L4" s="310"/>
      <c r="M4" s="310"/>
      <c r="N4" s="312"/>
      <c r="O4" s="312"/>
      <c r="P4" s="310"/>
      <c r="Q4" s="310"/>
      <c r="R4" s="310"/>
      <c r="S4" s="310"/>
      <c r="T4" s="310"/>
      <c r="U4" s="310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310"/>
      <c r="AV4" s="310"/>
      <c r="AW4" s="310"/>
    </row>
    <row r="5" spans="1:49" ht="15.75" x14ac:dyDescent="0.25">
      <c r="C5" s="315" t="s">
        <v>120</v>
      </c>
      <c r="D5" s="316">
        <f>'F-1. Budget Summary'!I15</f>
        <v>0</v>
      </c>
      <c r="E5" s="311"/>
      <c r="F5" s="310"/>
      <c r="G5" s="310"/>
      <c r="H5" s="310"/>
      <c r="I5" s="310"/>
      <c r="J5" s="310"/>
      <c r="K5" s="310"/>
      <c r="L5" s="310"/>
      <c r="M5" s="310"/>
      <c r="N5" s="312"/>
      <c r="O5" s="312"/>
      <c r="P5" s="310"/>
      <c r="Q5" s="310"/>
      <c r="R5" s="310"/>
      <c r="S5" s="310"/>
      <c r="T5" s="310"/>
      <c r="U5" s="310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0"/>
      <c r="AL5" s="310"/>
      <c r="AM5" s="310"/>
      <c r="AN5" s="310"/>
      <c r="AO5" s="310"/>
      <c r="AP5" s="310"/>
      <c r="AQ5" s="310"/>
      <c r="AR5" s="310"/>
      <c r="AS5" s="310"/>
      <c r="AT5" s="310"/>
      <c r="AU5" s="310"/>
      <c r="AV5" s="310"/>
      <c r="AW5" s="310"/>
    </row>
    <row r="6" spans="1:49" ht="15.75" x14ac:dyDescent="0.25">
      <c r="C6" s="315" t="s">
        <v>121</v>
      </c>
      <c r="D6" s="316">
        <f>'F-1. Budget Summary'!I16</f>
        <v>0</v>
      </c>
      <c r="E6" s="311"/>
      <c r="F6" s="310"/>
      <c r="G6" s="310"/>
      <c r="H6" s="310"/>
      <c r="I6" s="310"/>
      <c r="J6" s="310"/>
      <c r="K6" s="310"/>
      <c r="L6" s="310"/>
      <c r="M6" s="310"/>
      <c r="N6" s="312"/>
      <c r="O6" s="312"/>
      <c r="P6" s="310"/>
      <c r="Q6" s="310"/>
      <c r="R6" s="310"/>
      <c r="S6" s="310"/>
      <c r="T6" s="310"/>
      <c r="U6" s="310"/>
      <c r="V6" s="313"/>
      <c r="W6" s="313"/>
      <c r="X6" s="313"/>
      <c r="Y6" s="313"/>
      <c r="Z6" s="313"/>
      <c r="AA6" s="313"/>
      <c r="AB6" s="313"/>
      <c r="AC6" s="313"/>
      <c r="AD6" s="313"/>
      <c r="AE6" s="313"/>
      <c r="AF6" s="313"/>
      <c r="AG6" s="313"/>
      <c r="AH6" s="313"/>
      <c r="AI6" s="313"/>
      <c r="AJ6" s="313"/>
      <c r="AK6" s="310"/>
      <c r="AL6" s="310"/>
      <c r="AM6" s="310"/>
      <c r="AN6" s="310"/>
      <c r="AO6" s="310"/>
      <c r="AP6" s="310"/>
      <c r="AQ6" s="310"/>
      <c r="AR6" s="310"/>
      <c r="AS6" s="310"/>
      <c r="AT6" s="310"/>
      <c r="AU6" s="310"/>
      <c r="AV6" s="310"/>
      <c r="AW6" s="310"/>
    </row>
    <row r="7" spans="1:49" ht="15.75" x14ac:dyDescent="0.25">
      <c r="C7" s="315" t="s">
        <v>122</v>
      </c>
      <c r="D7" s="316">
        <f>'F-1. Budget Summary'!I17</f>
        <v>0</v>
      </c>
      <c r="E7" s="311"/>
      <c r="F7" s="310"/>
      <c r="G7" s="310"/>
      <c r="H7" s="310"/>
      <c r="I7" s="310"/>
      <c r="J7" s="310"/>
      <c r="K7" s="310"/>
      <c r="L7" s="310"/>
      <c r="M7" s="310"/>
      <c r="N7" s="312"/>
      <c r="O7" s="312"/>
      <c r="P7" s="310"/>
      <c r="Q7" s="310"/>
      <c r="R7" s="310"/>
      <c r="S7" s="310"/>
      <c r="T7" s="310"/>
      <c r="U7" s="310"/>
      <c r="V7" s="313"/>
      <c r="W7" s="313"/>
      <c r="X7" s="313"/>
      <c r="Y7" s="313"/>
      <c r="Z7" s="313"/>
      <c r="AA7" s="313"/>
      <c r="AB7" s="313"/>
      <c r="AC7" s="313"/>
      <c r="AD7" s="313"/>
      <c r="AE7" s="313"/>
      <c r="AF7" s="313"/>
      <c r="AG7" s="313"/>
      <c r="AH7" s="313"/>
      <c r="AI7" s="313"/>
      <c r="AJ7" s="313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</row>
    <row r="8" spans="1:49" ht="15.75" x14ac:dyDescent="0.25">
      <c r="C8" s="315" t="s">
        <v>123</v>
      </c>
      <c r="D8" s="316">
        <f>'F-1. Budget Summary'!I18</f>
        <v>0</v>
      </c>
      <c r="E8" s="311"/>
      <c r="F8" s="310"/>
      <c r="G8" s="310"/>
      <c r="H8" s="310"/>
      <c r="I8" s="310"/>
      <c r="J8" s="310"/>
      <c r="K8" s="310"/>
      <c r="L8" s="310"/>
      <c r="M8" s="310"/>
      <c r="N8" s="312"/>
      <c r="O8" s="312"/>
      <c r="P8" s="310"/>
      <c r="Q8" s="310"/>
      <c r="R8" s="310"/>
      <c r="S8" s="310"/>
      <c r="T8" s="310"/>
      <c r="U8" s="310"/>
      <c r="V8" s="313"/>
      <c r="W8" s="313"/>
      <c r="X8" s="313"/>
      <c r="Y8" s="313"/>
      <c r="Z8" s="313"/>
      <c r="AA8" s="313"/>
      <c r="AB8" s="313"/>
      <c r="AC8" s="313"/>
      <c r="AD8" s="313"/>
      <c r="AE8" s="313"/>
      <c r="AF8" s="313"/>
      <c r="AG8" s="313"/>
      <c r="AH8" s="313"/>
      <c r="AI8" s="313"/>
      <c r="AJ8" s="313"/>
      <c r="AK8" s="310"/>
      <c r="AL8" s="310"/>
      <c r="AM8" s="310"/>
      <c r="AN8" s="310"/>
      <c r="AO8" s="310"/>
      <c r="AP8" s="310"/>
      <c r="AQ8" s="310"/>
      <c r="AR8" s="310"/>
      <c r="AS8" s="310"/>
      <c r="AT8" s="310"/>
      <c r="AU8" s="310"/>
      <c r="AV8" s="310"/>
      <c r="AW8" s="310"/>
    </row>
    <row r="9" spans="1:49" ht="15.75" x14ac:dyDescent="0.25">
      <c r="C9" s="315" t="s">
        <v>377</v>
      </c>
      <c r="D9" s="316">
        <f>'F-1. Budget Summary'!I19</f>
        <v>0</v>
      </c>
      <c r="E9" s="311"/>
      <c r="F9" s="310"/>
      <c r="G9" s="310"/>
      <c r="H9" s="310"/>
      <c r="I9" s="310"/>
      <c r="J9" s="310"/>
      <c r="K9" s="310"/>
      <c r="L9" s="310"/>
      <c r="M9" s="310"/>
      <c r="N9" s="312"/>
      <c r="O9" s="312"/>
      <c r="P9" s="310"/>
      <c r="Q9" s="310"/>
      <c r="R9" s="310"/>
      <c r="S9" s="310"/>
      <c r="T9" s="310"/>
      <c r="U9" s="310"/>
      <c r="V9" s="313"/>
      <c r="W9" s="313"/>
      <c r="X9" s="313"/>
      <c r="Y9" s="313"/>
      <c r="Z9" s="313"/>
      <c r="AA9" s="313"/>
      <c r="AB9" s="313"/>
      <c r="AC9" s="313"/>
      <c r="AD9" s="313"/>
      <c r="AE9" s="313"/>
      <c r="AF9" s="313"/>
      <c r="AG9" s="313"/>
      <c r="AH9" s="313"/>
      <c r="AI9" s="313"/>
      <c r="AJ9" s="313"/>
      <c r="AK9" s="310"/>
      <c r="AL9" s="310"/>
      <c r="AM9" s="310"/>
      <c r="AN9" s="310"/>
      <c r="AO9" s="310"/>
      <c r="AP9" s="310"/>
      <c r="AQ9" s="310"/>
      <c r="AR9" s="310"/>
      <c r="AS9" s="310"/>
      <c r="AT9" s="310"/>
      <c r="AU9" s="310"/>
      <c r="AV9" s="310"/>
      <c r="AW9" s="310"/>
    </row>
    <row r="10" spans="1:49" ht="15.75" x14ac:dyDescent="0.25">
      <c r="C10" s="315" t="s">
        <v>378</v>
      </c>
      <c r="D10" s="316">
        <f>'F-1. Budget Summary'!I20</f>
        <v>0</v>
      </c>
      <c r="E10" s="311"/>
      <c r="F10" s="310"/>
      <c r="G10" s="310"/>
      <c r="H10" s="310"/>
      <c r="I10" s="310"/>
      <c r="J10" s="310"/>
      <c r="K10" s="310"/>
      <c r="L10" s="310"/>
      <c r="M10" s="310"/>
      <c r="N10" s="312"/>
      <c r="O10" s="312"/>
      <c r="P10" s="310"/>
      <c r="Q10" s="310"/>
      <c r="R10" s="310"/>
      <c r="S10" s="310"/>
      <c r="T10" s="310"/>
      <c r="U10" s="310"/>
      <c r="V10" s="313"/>
      <c r="W10" s="313"/>
      <c r="X10" s="313"/>
      <c r="Y10" s="313"/>
      <c r="Z10" s="313"/>
      <c r="AA10" s="313"/>
      <c r="AB10" s="313"/>
      <c r="AC10" s="313"/>
      <c r="AD10" s="313"/>
      <c r="AE10" s="313"/>
      <c r="AF10" s="313"/>
      <c r="AG10" s="313"/>
      <c r="AH10" s="313"/>
      <c r="AI10" s="313"/>
      <c r="AJ10" s="313"/>
      <c r="AK10" s="310"/>
      <c r="AL10" s="310"/>
      <c r="AM10" s="310"/>
      <c r="AN10" s="310"/>
      <c r="AO10" s="310"/>
      <c r="AP10" s="310"/>
      <c r="AQ10" s="310"/>
      <c r="AR10" s="310"/>
      <c r="AS10" s="310"/>
      <c r="AT10" s="310"/>
      <c r="AU10" s="310"/>
      <c r="AV10" s="310"/>
      <c r="AW10" s="310"/>
    </row>
    <row r="11" spans="1:49" ht="15.75" x14ac:dyDescent="0.25">
      <c r="C11" s="315" t="s">
        <v>379</v>
      </c>
      <c r="D11" s="316">
        <f>'F-1. Budget Summary'!I21</f>
        <v>0</v>
      </c>
      <c r="E11" s="311"/>
      <c r="F11" s="310"/>
      <c r="G11" s="310"/>
      <c r="H11" s="310"/>
      <c r="I11" s="310"/>
      <c r="J11" s="310"/>
      <c r="K11" s="310"/>
      <c r="L11" s="310"/>
      <c r="M11" s="310"/>
      <c r="N11" s="312"/>
      <c r="O11" s="312"/>
      <c r="P11" s="310"/>
      <c r="Q11" s="310"/>
      <c r="R11" s="310"/>
      <c r="S11" s="310"/>
      <c r="T11" s="310"/>
      <c r="U11" s="310"/>
      <c r="V11" s="313"/>
      <c r="W11" s="313"/>
      <c r="X11" s="313"/>
      <c r="Y11" s="313"/>
      <c r="Z11" s="313"/>
      <c r="AA11" s="313"/>
      <c r="AB11" s="313"/>
      <c r="AC11" s="313"/>
      <c r="AD11" s="313"/>
      <c r="AE11" s="313"/>
      <c r="AF11" s="313"/>
      <c r="AG11" s="313"/>
      <c r="AH11" s="313"/>
      <c r="AI11" s="313"/>
      <c r="AJ11" s="313"/>
      <c r="AK11" s="310"/>
      <c r="AL11" s="310"/>
      <c r="AM11" s="310"/>
      <c r="AN11" s="310"/>
      <c r="AO11" s="310"/>
      <c r="AP11" s="310"/>
      <c r="AQ11" s="310"/>
      <c r="AR11" s="310"/>
      <c r="AS11" s="310"/>
      <c r="AT11" s="310"/>
      <c r="AU11" s="310"/>
      <c r="AV11" s="310"/>
      <c r="AW11" s="310"/>
    </row>
    <row r="12" spans="1:49" ht="15.75" x14ac:dyDescent="0.25">
      <c r="C12" s="317" t="s">
        <v>124</v>
      </c>
      <c r="D12" s="316">
        <f>SUM(D5:D11)</f>
        <v>0</v>
      </c>
      <c r="E12" s="311"/>
      <c r="F12" s="310"/>
      <c r="G12" s="310"/>
      <c r="H12" s="310"/>
      <c r="I12" s="310"/>
      <c r="J12" s="310"/>
      <c r="K12" s="310"/>
      <c r="L12" s="310"/>
      <c r="M12" s="310"/>
      <c r="N12" s="312"/>
      <c r="O12" s="312"/>
      <c r="P12" s="310"/>
      <c r="Q12" s="310"/>
      <c r="R12" s="310"/>
      <c r="S12" s="310"/>
      <c r="T12" s="310"/>
      <c r="U12" s="310"/>
      <c r="V12" s="313"/>
      <c r="W12" s="313"/>
      <c r="X12" s="313"/>
      <c r="Y12" s="313"/>
      <c r="Z12" s="313"/>
      <c r="AA12" s="313"/>
      <c r="AB12" s="313"/>
      <c r="AC12" s="313"/>
      <c r="AD12" s="313"/>
      <c r="AE12" s="313"/>
      <c r="AF12" s="313"/>
      <c r="AG12" s="313"/>
      <c r="AH12" s="313"/>
      <c r="AI12" s="313"/>
      <c r="AJ12" s="313"/>
      <c r="AK12" s="310"/>
      <c r="AL12" s="310"/>
      <c r="AM12" s="310"/>
      <c r="AN12" s="310"/>
      <c r="AO12" s="310"/>
      <c r="AP12" s="310"/>
      <c r="AQ12" s="310"/>
      <c r="AR12" s="310"/>
      <c r="AS12" s="310"/>
      <c r="AT12" s="310"/>
      <c r="AU12" s="310"/>
      <c r="AV12" s="310"/>
      <c r="AW12" s="310"/>
    </row>
    <row r="13" spans="1:49" ht="15.75" x14ac:dyDescent="0.25">
      <c r="C13" s="675" t="s">
        <v>411</v>
      </c>
      <c r="D13" s="675"/>
      <c r="E13" s="675"/>
      <c r="F13" s="550">
        <f>SUM(P26:P79)</f>
        <v>0</v>
      </c>
      <c r="G13" s="319"/>
      <c r="H13" s="319"/>
      <c r="I13" s="319"/>
      <c r="J13" s="320"/>
      <c r="K13" s="310"/>
      <c r="L13" s="310"/>
      <c r="M13" s="310"/>
      <c r="N13" s="312"/>
      <c r="O13" s="312"/>
      <c r="P13" s="310"/>
      <c r="Q13" s="310"/>
      <c r="R13" s="310"/>
      <c r="S13" s="310"/>
      <c r="T13" s="310"/>
      <c r="U13" s="310"/>
      <c r="V13" s="313"/>
      <c r="W13" s="313"/>
      <c r="X13" s="313"/>
      <c r="Y13" s="313"/>
      <c r="Z13" s="313"/>
      <c r="AA13" s="313"/>
      <c r="AB13" s="313"/>
      <c r="AC13" s="313"/>
      <c r="AD13" s="313"/>
      <c r="AE13" s="313"/>
      <c r="AF13" s="313"/>
      <c r="AG13" s="313"/>
      <c r="AH13" s="313"/>
      <c r="AI13" s="313"/>
      <c r="AJ13" s="313"/>
      <c r="AK13" s="310"/>
      <c r="AL13" s="310"/>
      <c r="AM13" s="310"/>
      <c r="AN13" s="310"/>
      <c r="AO13" s="310"/>
      <c r="AP13" s="310"/>
      <c r="AQ13" s="310"/>
      <c r="AR13" s="310"/>
      <c r="AS13" s="310"/>
      <c r="AT13" s="310"/>
      <c r="AU13" s="310"/>
      <c r="AV13" s="310"/>
      <c r="AW13" s="310"/>
    </row>
    <row r="14" spans="1:49" ht="15.75" x14ac:dyDescent="0.25">
      <c r="C14" s="675" t="s">
        <v>119</v>
      </c>
      <c r="D14" s="675"/>
      <c r="E14" s="675"/>
      <c r="F14" s="601">
        <f>F13+F21</f>
        <v>0</v>
      </c>
      <c r="G14" s="319"/>
      <c r="H14" s="319"/>
      <c r="I14" s="319"/>
      <c r="J14" s="320"/>
      <c r="K14" s="310"/>
      <c r="L14" s="310"/>
      <c r="M14" s="310"/>
      <c r="N14" s="312"/>
      <c r="O14" s="312"/>
      <c r="P14" s="310"/>
      <c r="Q14" s="310"/>
      <c r="R14" s="310"/>
      <c r="S14" s="310"/>
      <c r="T14" s="310"/>
      <c r="U14" s="310"/>
      <c r="V14" s="313"/>
      <c r="W14" s="313"/>
      <c r="X14" s="313"/>
      <c r="Y14" s="313"/>
      <c r="Z14" s="313"/>
      <c r="AA14" s="313"/>
      <c r="AB14" s="313"/>
      <c r="AC14" s="313"/>
      <c r="AD14" s="313"/>
      <c r="AE14" s="313"/>
      <c r="AF14" s="313"/>
      <c r="AG14" s="313"/>
      <c r="AH14" s="313"/>
      <c r="AI14" s="313"/>
      <c r="AJ14" s="313"/>
      <c r="AK14" s="310"/>
      <c r="AL14" s="310"/>
      <c r="AM14" s="310"/>
      <c r="AN14" s="310"/>
      <c r="AO14" s="310"/>
      <c r="AP14" s="310"/>
      <c r="AQ14" s="310"/>
      <c r="AR14" s="310"/>
      <c r="AS14" s="310"/>
      <c r="AT14" s="310"/>
      <c r="AU14" s="310"/>
      <c r="AV14" s="310"/>
      <c r="AW14" s="310"/>
    </row>
    <row r="15" spans="1:49" ht="15.75" x14ac:dyDescent="0.25">
      <c r="C15" s="310"/>
      <c r="D15" s="310"/>
      <c r="E15" s="311"/>
      <c r="F15" s="310"/>
      <c r="G15" s="310"/>
      <c r="H15" s="310"/>
      <c r="I15" s="310"/>
      <c r="J15" s="310"/>
      <c r="K15" s="310"/>
      <c r="L15" s="310"/>
      <c r="M15" s="310"/>
      <c r="N15" s="312"/>
      <c r="O15" s="312"/>
      <c r="P15" s="310"/>
      <c r="Q15" s="310"/>
      <c r="R15" s="310"/>
      <c r="S15" s="310"/>
      <c r="T15" s="310"/>
      <c r="U15" s="310"/>
      <c r="V15" s="313"/>
      <c r="W15" s="313"/>
      <c r="X15" s="313"/>
      <c r="Y15" s="313"/>
      <c r="Z15" s="313"/>
      <c r="AA15" s="313"/>
      <c r="AB15" s="313"/>
      <c r="AC15" s="313"/>
      <c r="AD15" s="313"/>
      <c r="AE15" s="313"/>
      <c r="AF15" s="313"/>
      <c r="AG15" s="313"/>
      <c r="AH15" s="313"/>
      <c r="AI15" s="313"/>
      <c r="AJ15" s="313"/>
      <c r="AK15" s="310"/>
      <c r="AL15" s="310"/>
      <c r="AM15" s="310"/>
      <c r="AN15" s="310"/>
      <c r="AO15" s="310"/>
      <c r="AP15" s="310"/>
      <c r="AQ15" s="310"/>
      <c r="AR15" s="310"/>
      <c r="AS15" s="310"/>
      <c r="AT15" s="310"/>
      <c r="AU15" s="310"/>
      <c r="AV15" s="310"/>
      <c r="AW15" s="310"/>
    </row>
    <row r="16" spans="1:49" ht="15.75" x14ac:dyDescent="0.25">
      <c r="A16" s="10"/>
      <c r="B16" s="10"/>
      <c r="C16" s="314" t="s">
        <v>317</v>
      </c>
      <c r="D16" s="10"/>
      <c r="E16" s="311"/>
      <c r="F16" s="310"/>
      <c r="G16" s="310"/>
      <c r="H16" s="310"/>
      <c r="I16" s="310"/>
      <c r="J16" s="310"/>
      <c r="K16" s="310"/>
      <c r="L16" s="310"/>
      <c r="M16" s="310"/>
      <c r="N16" s="312"/>
      <c r="O16" s="312"/>
      <c r="P16" s="310"/>
      <c r="Q16" s="310"/>
      <c r="R16" s="310"/>
      <c r="S16" s="310"/>
      <c r="T16" s="310"/>
      <c r="U16" s="310"/>
      <c r="V16" s="313"/>
      <c r="W16" s="313"/>
      <c r="X16" s="313"/>
      <c r="Y16" s="313"/>
      <c r="Z16" s="313"/>
      <c r="AA16" s="313"/>
      <c r="AB16" s="313"/>
      <c r="AC16" s="313"/>
      <c r="AD16" s="313"/>
      <c r="AE16" s="313"/>
      <c r="AF16" s="313"/>
      <c r="AG16" s="313"/>
      <c r="AH16" s="313"/>
      <c r="AI16" s="313"/>
      <c r="AJ16" s="313"/>
      <c r="AK16" s="310"/>
      <c r="AL16" s="310"/>
      <c r="AM16" s="310"/>
      <c r="AN16" s="310"/>
      <c r="AO16" s="310"/>
      <c r="AP16" s="310"/>
      <c r="AQ16" s="310"/>
      <c r="AR16" s="310"/>
      <c r="AS16" s="310"/>
      <c r="AT16" s="310"/>
      <c r="AU16" s="310"/>
      <c r="AV16" s="310"/>
      <c r="AW16" s="310"/>
    </row>
    <row r="17" spans="1:49" ht="31.5" x14ac:dyDescent="0.25">
      <c r="C17" s="310"/>
      <c r="D17" s="310"/>
      <c r="E17" s="321" t="s">
        <v>126</v>
      </c>
      <c r="F17" s="322" t="s">
        <v>125</v>
      </c>
      <c r="G17" s="671" t="s">
        <v>169</v>
      </c>
      <c r="H17" s="671"/>
      <c r="I17" s="671"/>
      <c r="J17" s="670"/>
      <c r="K17" s="670"/>
      <c r="L17" s="670"/>
      <c r="M17" s="310"/>
      <c r="N17" s="312"/>
      <c r="O17" s="312"/>
      <c r="P17" s="310"/>
      <c r="Q17" s="310"/>
      <c r="R17" s="310"/>
      <c r="S17" s="310"/>
      <c r="T17" s="310"/>
      <c r="U17" s="310"/>
      <c r="V17" s="313"/>
      <c r="W17" s="313"/>
      <c r="X17" s="313"/>
      <c r="Y17" s="313"/>
      <c r="Z17" s="313"/>
      <c r="AA17" s="313"/>
      <c r="AB17" s="313"/>
      <c r="AC17" s="313"/>
      <c r="AD17" s="313"/>
      <c r="AE17" s="313"/>
      <c r="AF17" s="313"/>
      <c r="AG17" s="313"/>
      <c r="AH17" s="313"/>
      <c r="AI17" s="313"/>
      <c r="AJ17" s="313"/>
      <c r="AK17" s="310"/>
      <c r="AL17" s="310"/>
      <c r="AM17" s="310"/>
      <c r="AN17" s="310"/>
      <c r="AO17" s="310"/>
      <c r="AP17" s="310"/>
      <c r="AQ17" s="310"/>
      <c r="AR17" s="310"/>
      <c r="AS17" s="310"/>
      <c r="AT17" s="310"/>
      <c r="AU17" s="310"/>
      <c r="AV17" s="310"/>
      <c r="AW17" s="310"/>
    </row>
    <row r="18" spans="1:49" ht="15.75" x14ac:dyDescent="0.25">
      <c r="C18" s="676" t="s">
        <v>128</v>
      </c>
      <c r="D18" s="676"/>
      <c r="E18" s="11">
        <v>0</v>
      </c>
      <c r="F18" s="323">
        <f>E18*'F-1. Budget Summary'!C9</f>
        <v>0</v>
      </c>
      <c r="G18" s="672"/>
      <c r="H18" s="673"/>
      <c r="I18" s="674"/>
      <c r="J18" s="310"/>
      <c r="K18" s="310"/>
      <c r="L18" s="310"/>
      <c r="M18" s="310"/>
      <c r="N18" s="312"/>
      <c r="O18" s="312"/>
      <c r="P18" s="310"/>
      <c r="Q18" s="310"/>
      <c r="R18" s="310"/>
      <c r="S18" s="310"/>
      <c r="T18" s="310"/>
      <c r="U18" s="310"/>
      <c r="V18" s="313"/>
      <c r="W18" s="313"/>
      <c r="X18" s="313"/>
      <c r="Y18" s="313"/>
      <c r="Z18" s="313"/>
      <c r="AA18" s="313"/>
      <c r="AB18" s="313"/>
      <c r="AC18" s="313"/>
      <c r="AD18" s="313"/>
      <c r="AE18" s="313"/>
      <c r="AF18" s="313"/>
      <c r="AG18" s="313"/>
      <c r="AH18" s="313"/>
      <c r="AI18" s="313"/>
      <c r="AJ18" s="313"/>
      <c r="AK18" s="310"/>
      <c r="AL18" s="310"/>
      <c r="AM18" s="310"/>
      <c r="AN18" s="310"/>
      <c r="AO18" s="310"/>
      <c r="AP18" s="310"/>
      <c r="AQ18" s="310"/>
      <c r="AR18" s="310"/>
      <c r="AS18" s="310"/>
      <c r="AT18" s="310"/>
      <c r="AU18" s="310"/>
      <c r="AV18" s="310"/>
      <c r="AW18" s="310"/>
    </row>
    <row r="19" spans="1:49" ht="15.75" x14ac:dyDescent="0.25">
      <c r="C19" s="676" t="s">
        <v>129</v>
      </c>
      <c r="D19" s="676"/>
      <c r="E19" s="12">
        <v>0</v>
      </c>
      <c r="F19" s="324">
        <f>E19*'F-1. Budget Summary'!C10</f>
        <v>0</v>
      </c>
      <c r="G19" s="672"/>
      <c r="H19" s="673"/>
      <c r="I19" s="674"/>
      <c r="J19" s="310"/>
      <c r="K19" s="310"/>
      <c r="L19" s="310"/>
      <c r="M19" s="310"/>
      <c r="N19" s="312"/>
      <c r="O19" s="312"/>
      <c r="P19" s="310"/>
      <c r="Q19" s="310"/>
      <c r="R19" s="310"/>
      <c r="S19" s="310"/>
      <c r="T19" s="310"/>
      <c r="U19" s="310"/>
      <c r="V19" s="313"/>
      <c r="W19" s="313"/>
      <c r="X19" s="313"/>
      <c r="Y19" s="313"/>
      <c r="Z19" s="313"/>
      <c r="AA19" s="313"/>
      <c r="AB19" s="313"/>
      <c r="AC19" s="313"/>
      <c r="AD19" s="313"/>
      <c r="AE19" s="313"/>
      <c r="AF19" s="313"/>
      <c r="AG19" s="313"/>
      <c r="AH19" s="313"/>
      <c r="AI19" s="313"/>
      <c r="AJ19" s="313"/>
      <c r="AK19" s="310"/>
      <c r="AL19" s="310"/>
      <c r="AM19" s="310"/>
      <c r="AN19" s="310"/>
      <c r="AO19" s="310"/>
      <c r="AP19" s="310"/>
      <c r="AQ19" s="310"/>
      <c r="AR19" s="310"/>
      <c r="AS19" s="310"/>
      <c r="AT19" s="310"/>
      <c r="AU19" s="310"/>
      <c r="AV19" s="310"/>
      <c r="AW19" s="310"/>
    </row>
    <row r="20" spans="1:49" ht="15.75" x14ac:dyDescent="0.25">
      <c r="C20" s="677" t="s">
        <v>130</v>
      </c>
      <c r="D20" s="677"/>
      <c r="E20" s="12">
        <v>0</v>
      </c>
      <c r="F20" s="115">
        <v>0</v>
      </c>
      <c r="G20" s="672"/>
      <c r="H20" s="673"/>
      <c r="I20" s="674"/>
      <c r="J20" s="310"/>
      <c r="K20" s="310"/>
      <c r="L20" s="310"/>
      <c r="M20" s="310"/>
      <c r="N20" s="312"/>
      <c r="O20" s="312"/>
      <c r="P20" s="310"/>
      <c r="Q20" s="310"/>
      <c r="R20" s="310"/>
      <c r="S20" s="310"/>
      <c r="T20" s="310"/>
      <c r="U20" s="310"/>
      <c r="V20" s="313"/>
      <c r="W20" s="313"/>
      <c r="X20" s="313"/>
      <c r="Y20" s="313"/>
      <c r="Z20" s="313"/>
      <c r="AA20" s="313"/>
      <c r="AB20" s="313"/>
      <c r="AC20" s="313"/>
      <c r="AD20" s="313"/>
      <c r="AE20" s="313"/>
      <c r="AF20" s="313"/>
      <c r="AG20" s="313"/>
      <c r="AH20" s="313"/>
      <c r="AI20" s="313"/>
      <c r="AJ20" s="313"/>
      <c r="AK20" s="310"/>
      <c r="AL20" s="310"/>
      <c r="AM20" s="310"/>
      <c r="AN20" s="310"/>
      <c r="AO20" s="310"/>
      <c r="AP20" s="310"/>
      <c r="AQ20" s="310"/>
      <c r="AR20" s="310"/>
      <c r="AS20" s="310"/>
      <c r="AT20" s="310"/>
      <c r="AU20" s="310"/>
      <c r="AV20" s="310"/>
      <c r="AW20" s="310"/>
    </row>
    <row r="21" spans="1:49" ht="15.75" x14ac:dyDescent="0.25">
      <c r="C21" s="668" t="s">
        <v>131</v>
      </c>
      <c r="D21" s="668"/>
      <c r="E21" s="668"/>
      <c r="F21" s="325">
        <f>SUM(F18:F20)</f>
        <v>0</v>
      </c>
      <c r="G21" s="672"/>
      <c r="H21" s="673"/>
      <c r="I21" s="674"/>
      <c r="J21" s="310"/>
      <c r="K21" s="310"/>
      <c r="L21" s="310"/>
      <c r="M21" s="310"/>
      <c r="N21" s="312"/>
      <c r="O21" s="312"/>
      <c r="P21" s="310"/>
      <c r="Q21" s="310"/>
      <c r="R21" s="310"/>
      <c r="S21" s="310"/>
      <c r="T21" s="310"/>
      <c r="U21" s="310"/>
      <c r="V21" s="313"/>
      <c r="W21" s="313"/>
      <c r="X21" s="313"/>
      <c r="Y21" s="313"/>
      <c r="Z21" s="313"/>
      <c r="AA21" s="313"/>
      <c r="AB21" s="313"/>
      <c r="AC21" s="313"/>
      <c r="AD21" s="313"/>
      <c r="AE21" s="313"/>
      <c r="AF21" s="313"/>
      <c r="AG21" s="313"/>
      <c r="AH21" s="313"/>
      <c r="AI21" s="313"/>
      <c r="AJ21" s="313"/>
      <c r="AK21" s="310"/>
      <c r="AL21" s="310"/>
      <c r="AM21" s="310"/>
      <c r="AN21" s="310"/>
      <c r="AO21" s="310"/>
      <c r="AP21" s="310"/>
      <c r="AQ21" s="310"/>
      <c r="AR21" s="310"/>
      <c r="AS21" s="310"/>
      <c r="AT21" s="310"/>
      <c r="AU21" s="310"/>
      <c r="AV21" s="310"/>
      <c r="AW21" s="310"/>
    </row>
    <row r="22" spans="1:49" ht="15.75" x14ac:dyDescent="0.25">
      <c r="C22" s="310"/>
      <c r="D22" s="310"/>
      <c r="E22" s="311"/>
      <c r="F22" s="310"/>
      <c r="G22" s="310"/>
      <c r="H22" s="310"/>
      <c r="I22" s="310"/>
      <c r="J22" s="310"/>
      <c r="K22" s="310"/>
      <c r="L22" s="310"/>
      <c r="M22" s="310"/>
      <c r="N22" s="312"/>
      <c r="O22" s="312"/>
      <c r="P22" s="310"/>
      <c r="Q22" s="310"/>
      <c r="R22" s="310"/>
      <c r="S22" s="310"/>
      <c r="T22" s="310"/>
      <c r="U22" s="310"/>
      <c r="V22" s="313"/>
      <c r="W22" s="313"/>
      <c r="X22" s="313"/>
      <c r="Y22" s="313"/>
      <c r="Z22" s="313"/>
      <c r="AA22" s="313"/>
      <c r="AB22" s="313"/>
      <c r="AC22" s="313"/>
      <c r="AD22" s="313"/>
      <c r="AE22" s="313"/>
      <c r="AF22" s="313"/>
      <c r="AG22" s="313"/>
      <c r="AH22" s="313"/>
      <c r="AI22" s="313"/>
      <c r="AJ22" s="313"/>
      <c r="AK22" s="310"/>
      <c r="AL22" s="310"/>
      <c r="AM22" s="310"/>
      <c r="AN22" s="310"/>
      <c r="AO22" s="310"/>
      <c r="AP22" s="310"/>
      <c r="AQ22" s="310"/>
      <c r="AR22" s="310"/>
      <c r="AS22" s="310"/>
      <c r="AT22" s="310"/>
      <c r="AU22" s="310"/>
      <c r="AV22" s="310"/>
      <c r="AW22" s="310"/>
    </row>
    <row r="23" spans="1:49" ht="15.75" x14ac:dyDescent="0.25">
      <c r="A23" s="10"/>
      <c r="B23" s="10"/>
      <c r="C23" s="314" t="s">
        <v>318</v>
      </c>
      <c r="D23" s="10"/>
      <c r="E23" s="311"/>
      <c r="F23" s="310"/>
      <c r="G23" s="310"/>
      <c r="H23" s="310"/>
      <c r="I23" s="310"/>
      <c r="J23" s="310"/>
      <c r="K23" s="310"/>
      <c r="L23" s="310"/>
      <c r="M23" s="310"/>
      <c r="N23" s="312"/>
      <c r="O23" s="312"/>
      <c r="P23" s="310"/>
      <c r="Q23" s="310"/>
      <c r="R23" s="310"/>
      <c r="S23" s="310"/>
      <c r="T23" s="310"/>
      <c r="U23" s="310"/>
      <c r="V23" s="313"/>
      <c r="W23" s="313"/>
      <c r="X23" s="313"/>
      <c r="Y23" s="313"/>
      <c r="Z23" s="313"/>
      <c r="AA23" s="313"/>
      <c r="AB23" s="313"/>
      <c r="AC23" s="313"/>
      <c r="AD23" s="313"/>
      <c r="AE23" s="313"/>
      <c r="AF23" s="313"/>
      <c r="AG23" s="313"/>
      <c r="AH23" s="313"/>
      <c r="AI23" s="313"/>
      <c r="AJ23" s="313"/>
      <c r="AK23" s="310"/>
      <c r="AL23" s="310"/>
      <c r="AM23" s="310"/>
      <c r="AN23" s="310"/>
      <c r="AO23" s="310"/>
      <c r="AP23" s="310"/>
      <c r="AQ23" s="310"/>
      <c r="AR23" s="310"/>
      <c r="AS23" s="310"/>
      <c r="AT23" s="310"/>
      <c r="AU23" s="310"/>
      <c r="AV23" s="310"/>
      <c r="AW23" s="310"/>
    </row>
    <row r="24" spans="1:49" ht="15.75" x14ac:dyDescent="0.25">
      <c r="C24" s="326"/>
      <c r="D24" s="326"/>
      <c r="E24" s="326"/>
      <c r="F24" s="326"/>
      <c r="G24" s="326"/>
      <c r="H24" s="326"/>
      <c r="I24" s="326"/>
      <c r="J24" s="326"/>
      <c r="K24" s="326"/>
      <c r="L24" s="326"/>
      <c r="M24" s="326"/>
      <c r="N24" s="327"/>
      <c r="O24" s="327"/>
      <c r="P24" s="326"/>
      <c r="Q24" s="326"/>
      <c r="R24" s="326"/>
      <c r="S24" s="326"/>
    </row>
    <row r="25" spans="1:49" ht="56.25" customHeight="1" thickBot="1" x14ac:dyDescent="0.3">
      <c r="C25" s="328" t="s">
        <v>1</v>
      </c>
      <c r="D25" s="598" t="s">
        <v>74</v>
      </c>
      <c r="E25" s="329" t="s">
        <v>304</v>
      </c>
      <c r="F25" s="589" t="s">
        <v>402</v>
      </c>
      <c r="G25" s="330" t="s">
        <v>118</v>
      </c>
      <c r="H25" s="330" t="s">
        <v>397</v>
      </c>
      <c r="I25" s="330" t="s">
        <v>396</v>
      </c>
      <c r="J25" s="330" t="s">
        <v>75</v>
      </c>
      <c r="K25" s="330" t="s">
        <v>15</v>
      </c>
      <c r="L25" s="330" t="s">
        <v>76</v>
      </c>
      <c r="M25" s="331" t="s">
        <v>16</v>
      </c>
      <c r="N25" s="331" t="s">
        <v>410</v>
      </c>
      <c r="O25" s="331" t="s">
        <v>77</v>
      </c>
      <c r="P25" s="331" t="s">
        <v>307</v>
      </c>
      <c r="Q25" s="332"/>
      <c r="R25" s="333" t="s">
        <v>136</v>
      </c>
      <c r="S25" s="334" t="s">
        <v>137</v>
      </c>
    </row>
    <row r="26" spans="1:49" ht="15.75" x14ac:dyDescent="0.25">
      <c r="B26" s="335" t="str">
        <f>C26</f>
        <v>0-20% AMI</v>
      </c>
      <c r="C26" s="665" t="s">
        <v>2</v>
      </c>
      <c r="D26" s="336" t="s">
        <v>17</v>
      </c>
      <c r="E26" s="590"/>
      <c r="F26" s="337" t="s">
        <v>305</v>
      </c>
      <c r="G26" s="416"/>
      <c r="H26" s="420"/>
      <c r="I26" s="420"/>
      <c r="J26" s="420"/>
      <c r="K26" s="422"/>
      <c r="L26" s="422"/>
      <c r="M26" s="338" t="str">
        <f t="shared" ref="M26:M35" si="0">IF(G26=0," ", IF(E26=$J$85,HLOOKUP(VALUE(LEFT(D26,1)),$K$107:$P$108,2,FALSE), IF(E26=$J$113,HLOOKUP(VALUE(LEFT(D26,1)),$K$134:$P$135,2,FALSE), IF(E26=$J$140,HLOOKUP(VALUE(LEFT(D26,1)),$K$161:$P$162,2,FALSE), ""))))</f>
        <v xml:space="preserve"> </v>
      </c>
      <c r="N26" s="338" t="str">
        <f>IF(M26=" "," ",L26+M26)</f>
        <v xml:space="preserve"> </v>
      </c>
      <c r="O26" s="338">
        <f t="shared" ref="O26:O35" si="1">IF(G26=0,0,SUM(K26:L26))</f>
        <v>0</v>
      </c>
      <c r="P26" s="339">
        <f t="shared" ref="P26:P35" si="2">O26*G26*12</f>
        <v>0</v>
      </c>
      <c r="Q26" s="340"/>
      <c r="R26" s="341">
        <f t="shared" ref="R26:R35" si="3">K26*G26*12</f>
        <v>0</v>
      </c>
      <c r="S26" s="342">
        <f t="shared" ref="S26:S35" si="4">L26*G26*12</f>
        <v>0</v>
      </c>
    </row>
    <row r="27" spans="1:49" ht="16.5" thickBot="1" x14ac:dyDescent="0.3">
      <c r="B27" s="335" t="str">
        <f>C26</f>
        <v>0-20% AMI</v>
      </c>
      <c r="C27" s="666"/>
      <c r="D27" s="343" t="s">
        <v>17</v>
      </c>
      <c r="E27" s="591"/>
      <c r="F27" s="344" t="s">
        <v>306</v>
      </c>
      <c r="G27" s="417"/>
      <c r="H27" s="345"/>
      <c r="I27" s="345"/>
      <c r="J27" s="423"/>
      <c r="K27" s="424"/>
      <c r="L27" s="424"/>
      <c r="M27" s="346" t="str">
        <f t="shared" si="0"/>
        <v xml:space="preserve"> </v>
      </c>
      <c r="N27" s="346" t="str">
        <f t="shared" ref="N27:N35" si="5">IF(M27=" "," ",L27+M27)</f>
        <v xml:space="preserve"> </v>
      </c>
      <c r="O27" s="346">
        <f t="shared" si="1"/>
        <v>0</v>
      </c>
      <c r="P27" s="347">
        <f t="shared" si="2"/>
        <v>0</v>
      </c>
      <c r="Q27" s="340"/>
      <c r="R27" s="348">
        <f t="shared" si="3"/>
        <v>0</v>
      </c>
      <c r="S27" s="349">
        <f t="shared" si="4"/>
        <v>0</v>
      </c>
    </row>
    <row r="28" spans="1:49" ht="15.75" x14ac:dyDescent="0.25">
      <c r="B28" s="335" t="str">
        <f>C26</f>
        <v>0-20% AMI</v>
      </c>
      <c r="C28" s="666"/>
      <c r="D28" s="350" t="s">
        <v>18</v>
      </c>
      <c r="E28" s="592" t="s">
        <v>144</v>
      </c>
      <c r="F28" s="351" t="s">
        <v>305</v>
      </c>
      <c r="G28" s="418"/>
      <c r="H28" s="421"/>
      <c r="I28" s="421"/>
      <c r="J28" s="421"/>
      <c r="K28" s="425"/>
      <c r="L28" s="425"/>
      <c r="M28" s="352" t="str">
        <f t="shared" si="0"/>
        <v xml:space="preserve"> </v>
      </c>
      <c r="N28" s="352" t="str">
        <f>IF(M28=" "," ",L28+M28)</f>
        <v xml:space="preserve"> </v>
      </c>
      <c r="O28" s="352">
        <f t="shared" si="1"/>
        <v>0</v>
      </c>
      <c r="P28" s="353">
        <f t="shared" si="2"/>
        <v>0</v>
      </c>
      <c r="Q28" s="340"/>
      <c r="R28" s="354">
        <f t="shared" si="3"/>
        <v>0</v>
      </c>
      <c r="S28" s="355">
        <f t="shared" si="4"/>
        <v>0</v>
      </c>
    </row>
    <row r="29" spans="1:49" ht="16.5" thickBot="1" x14ac:dyDescent="0.3">
      <c r="B29" s="335" t="str">
        <f>C26</f>
        <v>0-20% AMI</v>
      </c>
      <c r="C29" s="666"/>
      <c r="D29" s="343" t="s">
        <v>18</v>
      </c>
      <c r="E29" s="591"/>
      <c r="F29" s="344" t="s">
        <v>306</v>
      </c>
      <c r="G29" s="417"/>
      <c r="H29" s="345"/>
      <c r="I29" s="345"/>
      <c r="J29" s="423"/>
      <c r="K29" s="424"/>
      <c r="L29" s="424"/>
      <c r="M29" s="346" t="str">
        <f t="shared" si="0"/>
        <v xml:space="preserve"> </v>
      </c>
      <c r="N29" s="346" t="str">
        <f t="shared" si="5"/>
        <v xml:space="preserve"> </v>
      </c>
      <c r="O29" s="346">
        <f t="shared" si="1"/>
        <v>0</v>
      </c>
      <c r="P29" s="347">
        <f t="shared" si="2"/>
        <v>0</v>
      </c>
      <c r="Q29" s="340"/>
      <c r="R29" s="348">
        <f t="shared" si="3"/>
        <v>0</v>
      </c>
      <c r="S29" s="349">
        <f t="shared" si="4"/>
        <v>0</v>
      </c>
    </row>
    <row r="30" spans="1:49" ht="15.75" x14ac:dyDescent="0.25">
      <c r="B30" s="335" t="str">
        <f>C26</f>
        <v>0-20% AMI</v>
      </c>
      <c r="C30" s="666"/>
      <c r="D30" s="350" t="s">
        <v>19</v>
      </c>
      <c r="E30" s="592" t="s">
        <v>144</v>
      </c>
      <c r="F30" s="351" t="s">
        <v>305</v>
      </c>
      <c r="G30" s="418"/>
      <c r="H30" s="421"/>
      <c r="I30" s="421"/>
      <c r="J30" s="421"/>
      <c r="K30" s="425"/>
      <c r="L30" s="425"/>
      <c r="M30" s="352" t="str">
        <f t="shared" si="0"/>
        <v xml:space="preserve"> </v>
      </c>
      <c r="N30" s="352" t="str">
        <f t="shared" si="5"/>
        <v xml:space="preserve"> </v>
      </c>
      <c r="O30" s="352">
        <f t="shared" si="1"/>
        <v>0</v>
      </c>
      <c r="P30" s="353">
        <f t="shared" si="2"/>
        <v>0</v>
      </c>
      <c r="Q30" s="340"/>
      <c r="R30" s="354">
        <f t="shared" si="3"/>
        <v>0</v>
      </c>
      <c r="S30" s="355">
        <f t="shared" si="4"/>
        <v>0</v>
      </c>
    </row>
    <row r="31" spans="1:49" ht="16.5" thickBot="1" x14ac:dyDescent="0.3">
      <c r="B31" s="335" t="str">
        <f>C26</f>
        <v>0-20% AMI</v>
      </c>
      <c r="C31" s="666"/>
      <c r="D31" s="343" t="s">
        <v>19</v>
      </c>
      <c r="E31" s="591"/>
      <c r="F31" s="344" t="s">
        <v>306</v>
      </c>
      <c r="G31" s="417"/>
      <c r="H31" s="345"/>
      <c r="I31" s="345"/>
      <c r="J31" s="423"/>
      <c r="K31" s="424"/>
      <c r="L31" s="424"/>
      <c r="M31" s="346" t="str">
        <f t="shared" si="0"/>
        <v xml:space="preserve"> </v>
      </c>
      <c r="N31" s="346" t="str">
        <f t="shared" si="5"/>
        <v xml:space="preserve"> </v>
      </c>
      <c r="O31" s="346">
        <f t="shared" si="1"/>
        <v>0</v>
      </c>
      <c r="P31" s="347">
        <f t="shared" si="2"/>
        <v>0</v>
      </c>
      <c r="Q31" s="340"/>
      <c r="R31" s="348">
        <f t="shared" si="3"/>
        <v>0</v>
      </c>
      <c r="S31" s="349">
        <f t="shared" si="4"/>
        <v>0</v>
      </c>
    </row>
    <row r="32" spans="1:49" ht="15.75" x14ac:dyDescent="0.25">
      <c r="B32" s="335" t="str">
        <f>C26</f>
        <v>0-20% AMI</v>
      </c>
      <c r="C32" s="666"/>
      <c r="D32" s="356" t="s">
        <v>20</v>
      </c>
      <c r="E32" s="593"/>
      <c r="F32" s="351" t="s">
        <v>305</v>
      </c>
      <c r="G32" s="418"/>
      <c r="H32" s="421"/>
      <c r="I32" s="421"/>
      <c r="J32" s="421"/>
      <c r="K32" s="425"/>
      <c r="L32" s="425"/>
      <c r="M32" s="352" t="str">
        <f t="shared" si="0"/>
        <v xml:space="preserve"> </v>
      </c>
      <c r="N32" s="352" t="str">
        <f t="shared" si="5"/>
        <v xml:space="preserve"> </v>
      </c>
      <c r="O32" s="352">
        <f t="shared" si="1"/>
        <v>0</v>
      </c>
      <c r="P32" s="353">
        <f t="shared" si="2"/>
        <v>0</v>
      </c>
      <c r="Q32" s="340"/>
      <c r="R32" s="354">
        <f t="shared" si="3"/>
        <v>0</v>
      </c>
      <c r="S32" s="355">
        <f t="shared" si="4"/>
        <v>0</v>
      </c>
    </row>
    <row r="33" spans="2:22" ht="16.5" thickBot="1" x14ac:dyDescent="0.3">
      <c r="B33" s="335" t="str">
        <f>C26</f>
        <v>0-20% AMI</v>
      </c>
      <c r="C33" s="666"/>
      <c r="D33" s="357" t="s">
        <v>20</v>
      </c>
      <c r="E33" s="594" t="s">
        <v>144</v>
      </c>
      <c r="F33" s="358" t="s">
        <v>306</v>
      </c>
      <c r="G33" s="419"/>
      <c r="H33" s="359"/>
      <c r="I33" s="359"/>
      <c r="J33" s="426"/>
      <c r="K33" s="427"/>
      <c r="L33" s="427"/>
      <c r="M33" s="318" t="str">
        <f t="shared" si="0"/>
        <v xml:space="preserve"> </v>
      </c>
      <c r="N33" s="318" t="str">
        <f t="shared" si="5"/>
        <v xml:space="preserve"> </v>
      </c>
      <c r="O33" s="318">
        <f t="shared" si="1"/>
        <v>0</v>
      </c>
      <c r="P33" s="360">
        <f t="shared" si="2"/>
        <v>0</v>
      </c>
      <c r="Q33" s="340"/>
      <c r="R33" s="361">
        <f t="shared" si="3"/>
        <v>0</v>
      </c>
      <c r="S33" s="362">
        <f t="shared" si="4"/>
        <v>0</v>
      </c>
    </row>
    <row r="34" spans="2:22" ht="15.75" x14ac:dyDescent="0.25">
      <c r="B34" s="335" t="str">
        <f>C26</f>
        <v>0-20% AMI</v>
      </c>
      <c r="C34" s="666"/>
      <c r="D34" s="336" t="s">
        <v>21</v>
      </c>
      <c r="E34" s="590"/>
      <c r="F34" s="337" t="s">
        <v>305</v>
      </c>
      <c r="G34" s="416"/>
      <c r="H34" s="420"/>
      <c r="I34" s="420"/>
      <c r="J34" s="420"/>
      <c r="K34" s="422"/>
      <c r="L34" s="422"/>
      <c r="M34" s="338" t="str">
        <f t="shared" si="0"/>
        <v xml:space="preserve"> </v>
      </c>
      <c r="N34" s="338" t="str">
        <f t="shared" si="5"/>
        <v xml:space="preserve"> </v>
      </c>
      <c r="O34" s="338">
        <f t="shared" si="1"/>
        <v>0</v>
      </c>
      <c r="P34" s="339">
        <f t="shared" si="2"/>
        <v>0</v>
      </c>
      <c r="Q34" s="340"/>
      <c r="R34" s="341">
        <f t="shared" si="3"/>
        <v>0</v>
      </c>
      <c r="S34" s="342">
        <f t="shared" si="4"/>
        <v>0</v>
      </c>
    </row>
    <row r="35" spans="2:22" ht="16.5" thickBot="1" x14ac:dyDescent="0.3">
      <c r="B35" s="335" t="str">
        <f>C26</f>
        <v>0-20% AMI</v>
      </c>
      <c r="C35" s="667"/>
      <c r="D35" s="343" t="s">
        <v>21</v>
      </c>
      <c r="E35" s="591"/>
      <c r="F35" s="344" t="s">
        <v>306</v>
      </c>
      <c r="G35" s="417"/>
      <c r="H35" s="345"/>
      <c r="I35" s="345"/>
      <c r="J35" s="423"/>
      <c r="K35" s="424"/>
      <c r="L35" s="424"/>
      <c r="M35" s="346" t="str">
        <f t="shared" si="0"/>
        <v xml:space="preserve"> </v>
      </c>
      <c r="N35" s="346" t="str">
        <f t="shared" si="5"/>
        <v xml:space="preserve"> </v>
      </c>
      <c r="O35" s="346">
        <f t="shared" si="1"/>
        <v>0</v>
      </c>
      <c r="P35" s="347">
        <f t="shared" si="2"/>
        <v>0</v>
      </c>
      <c r="Q35" s="340"/>
      <c r="R35" s="348">
        <f t="shared" si="3"/>
        <v>0</v>
      </c>
      <c r="S35" s="349">
        <f t="shared" si="4"/>
        <v>0</v>
      </c>
    </row>
    <row r="36" spans="2:22" ht="16.5" thickBot="1" x14ac:dyDescent="0.3">
      <c r="C36" s="326"/>
      <c r="D36" s="363"/>
      <c r="E36" s="595"/>
      <c r="F36" s="364"/>
      <c r="G36" s="365"/>
      <c r="H36" s="366"/>
      <c r="I36" s="366"/>
      <c r="J36" s="366"/>
      <c r="K36" s="366"/>
      <c r="L36" s="326"/>
      <c r="M36" s="326"/>
      <c r="N36" s="326"/>
      <c r="O36" s="367"/>
      <c r="P36" s="368"/>
      <c r="Q36" s="326"/>
      <c r="R36" s="340"/>
      <c r="S36" s="340"/>
      <c r="T36" s="326"/>
      <c r="U36" s="369"/>
      <c r="V36" s="369"/>
    </row>
    <row r="37" spans="2:22" ht="15.75" x14ac:dyDescent="0.25">
      <c r="B37" s="335" t="str">
        <f>C37</f>
        <v>21-30% AMI</v>
      </c>
      <c r="C37" s="665" t="s">
        <v>3</v>
      </c>
      <c r="D37" s="336" t="s">
        <v>17</v>
      </c>
      <c r="E37" s="590"/>
      <c r="F37" s="337" t="s">
        <v>305</v>
      </c>
      <c r="G37" s="416"/>
      <c r="H37" s="420"/>
      <c r="I37" s="420"/>
      <c r="J37" s="420"/>
      <c r="K37" s="422"/>
      <c r="L37" s="422"/>
      <c r="M37" s="338" t="str">
        <f t="shared" ref="M37:M46" si="6">IF(G37=0," ", IF(E37=$J$85,HLOOKUP(VALUE(LEFT(D37,1)),$K$107:$P$108,2,FALSE), IF(E37=$J$113,HLOOKUP(VALUE(LEFT(D37,1)),$K$134:$P$135,2,FALSE), IF(E37=$J$140,HLOOKUP(VALUE(LEFT(D37,1)),$K$161:$P$162,2,FALSE), ""))))</f>
        <v xml:space="preserve"> </v>
      </c>
      <c r="N37" s="338" t="str">
        <f>IF(M37=" "," ",L37+M37)</f>
        <v xml:space="preserve"> </v>
      </c>
      <c r="O37" s="338">
        <f t="shared" ref="O37:O46" si="7">IF(G37=0,0,SUM(K37:L37))</f>
        <v>0</v>
      </c>
      <c r="P37" s="339">
        <f t="shared" ref="P37:P46" si="8">O37*G37*12</f>
        <v>0</v>
      </c>
      <c r="Q37" s="340"/>
      <c r="R37" s="341">
        <f t="shared" ref="R37:R46" si="9">K37*G37*12</f>
        <v>0</v>
      </c>
      <c r="S37" s="342">
        <f t="shared" ref="S37:S46" si="10">L37*G37*12</f>
        <v>0</v>
      </c>
    </row>
    <row r="38" spans="2:22" ht="16.5" thickBot="1" x14ac:dyDescent="0.3">
      <c r="B38" s="335" t="str">
        <f>C37</f>
        <v>21-30% AMI</v>
      </c>
      <c r="C38" s="666"/>
      <c r="D38" s="343" t="s">
        <v>17</v>
      </c>
      <c r="E38" s="591"/>
      <c r="F38" s="344" t="s">
        <v>306</v>
      </c>
      <c r="G38" s="417"/>
      <c r="H38" s="345"/>
      <c r="I38" s="345"/>
      <c r="J38" s="423"/>
      <c r="K38" s="424"/>
      <c r="L38" s="424"/>
      <c r="M38" s="346" t="str">
        <f t="shared" si="6"/>
        <v xml:space="preserve"> </v>
      </c>
      <c r="N38" s="346" t="str">
        <f t="shared" ref="N38:N46" si="11">IF(M38=" "," ",L38+M38)</f>
        <v xml:space="preserve"> </v>
      </c>
      <c r="O38" s="346">
        <f t="shared" si="7"/>
        <v>0</v>
      </c>
      <c r="P38" s="347">
        <f t="shared" si="8"/>
        <v>0</v>
      </c>
      <c r="Q38" s="340"/>
      <c r="R38" s="348">
        <f t="shared" si="9"/>
        <v>0</v>
      </c>
      <c r="S38" s="349">
        <f t="shared" si="10"/>
        <v>0</v>
      </c>
    </row>
    <row r="39" spans="2:22" ht="15.75" x14ac:dyDescent="0.25">
      <c r="B39" s="335" t="str">
        <f>C37</f>
        <v>21-30% AMI</v>
      </c>
      <c r="C39" s="666"/>
      <c r="D39" s="350" t="s">
        <v>18</v>
      </c>
      <c r="E39" s="592"/>
      <c r="F39" s="351" t="s">
        <v>305</v>
      </c>
      <c r="G39" s="418"/>
      <c r="H39" s="421"/>
      <c r="I39" s="421"/>
      <c r="J39" s="421"/>
      <c r="K39" s="425"/>
      <c r="L39" s="425"/>
      <c r="M39" s="352" t="str">
        <f t="shared" si="6"/>
        <v xml:space="preserve"> </v>
      </c>
      <c r="N39" s="352" t="str">
        <f t="shared" si="11"/>
        <v xml:space="preserve"> </v>
      </c>
      <c r="O39" s="352">
        <f t="shared" si="7"/>
        <v>0</v>
      </c>
      <c r="P39" s="353">
        <f t="shared" si="8"/>
        <v>0</v>
      </c>
      <c r="Q39" s="340"/>
      <c r="R39" s="354">
        <f t="shared" si="9"/>
        <v>0</v>
      </c>
      <c r="S39" s="355">
        <f t="shared" si="10"/>
        <v>0</v>
      </c>
    </row>
    <row r="40" spans="2:22" ht="16.5" thickBot="1" x14ac:dyDescent="0.3">
      <c r="B40" s="335" t="str">
        <f>C37</f>
        <v>21-30% AMI</v>
      </c>
      <c r="C40" s="666"/>
      <c r="D40" s="343" t="s">
        <v>18</v>
      </c>
      <c r="E40" s="591"/>
      <c r="F40" s="344" t="s">
        <v>306</v>
      </c>
      <c r="G40" s="417"/>
      <c r="H40" s="345"/>
      <c r="I40" s="345"/>
      <c r="J40" s="423"/>
      <c r="K40" s="424"/>
      <c r="L40" s="424"/>
      <c r="M40" s="346" t="str">
        <f t="shared" si="6"/>
        <v xml:space="preserve"> </v>
      </c>
      <c r="N40" s="346" t="str">
        <f t="shared" si="11"/>
        <v xml:space="preserve"> </v>
      </c>
      <c r="O40" s="346">
        <f t="shared" si="7"/>
        <v>0</v>
      </c>
      <c r="P40" s="347">
        <f t="shared" si="8"/>
        <v>0</v>
      </c>
      <c r="Q40" s="340"/>
      <c r="R40" s="348">
        <f t="shared" si="9"/>
        <v>0</v>
      </c>
      <c r="S40" s="349">
        <f t="shared" si="10"/>
        <v>0</v>
      </c>
    </row>
    <row r="41" spans="2:22" ht="15.75" x14ac:dyDescent="0.25">
      <c r="B41" s="335" t="str">
        <f>C37</f>
        <v>21-30% AMI</v>
      </c>
      <c r="C41" s="666"/>
      <c r="D41" s="356" t="s">
        <v>19</v>
      </c>
      <c r="E41" s="593" t="s">
        <v>144</v>
      </c>
      <c r="F41" s="351" t="s">
        <v>305</v>
      </c>
      <c r="G41" s="418"/>
      <c r="H41" s="421"/>
      <c r="I41" s="421"/>
      <c r="J41" s="421"/>
      <c r="K41" s="425"/>
      <c r="L41" s="425"/>
      <c r="M41" s="352" t="str">
        <f t="shared" si="6"/>
        <v xml:space="preserve"> </v>
      </c>
      <c r="N41" s="352" t="str">
        <f t="shared" si="11"/>
        <v xml:space="preserve"> </v>
      </c>
      <c r="O41" s="352">
        <f t="shared" si="7"/>
        <v>0</v>
      </c>
      <c r="P41" s="353">
        <f t="shared" si="8"/>
        <v>0</v>
      </c>
      <c r="Q41" s="340"/>
      <c r="R41" s="354">
        <f t="shared" si="9"/>
        <v>0</v>
      </c>
      <c r="S41" s="355">
        <f t="shared" si="10"/>
        <v>0</v>
      </c>
    </row>
    <row r="42" spans="2:22" ht="16.5" thickBot="1" x14ac:dyDescent="0.3">
      <c r="B42" s="335" t="str">
        <f>C37</f>
        <v>21-30% AMI</v>
      </c>
      <c r="C42" s="666"/>
      <c r="D42" s="357" t="s">
        <v>19</v>
      </c>
      <c r="E42" s="594" t="s">
        <v>144</v>
      </c>
      <c r="F42" s="358" t="s">
        <v>306</v>
      </c>
      <c r="G42" s="419"/>
      <c r="H42" s="359"/>
      <c r="I42" s="359"/>
      <c r="J42" s="426"/>
      <c r="K42" s="427"/>
      <c r="L42" s="427"/>
      <c r="M42" s="346" t="str">
        <f t="shared" si="6"/>
        <v xml:space="preserve"> </v>
      </c>
      <c r="N42" s="346" t="str">
        <f t="shared" si="11"/>
        <v xml:space="preserve"> </v>
      </c>
      <c r="O42" s="346">
        <f t="shared" si="7"/>
        <v>0</v>
      </c>
      <c r="P42" s="347">
        <f t="shared" si="8"/>
        <v>0</v>
      </c>
      <c r="Q42" s="340"/>
      <c r="R42" s="348">
        <f t="shared" si="9"/>
        <v>0</v>
      </c>
      <c r="S42" s="349">
        <f t="shared" si="10"/>
        <v>0</v>
      </c>
    </row>
    <row r="43" spans="2:22" ht="15.75" x14ac:dyDescent="0.25">
      <c r="B43" s="335" t="str">
        <f>C37</f>
        <v>21-30% AMI</v>
      </c>
      <c r="C43" s="666"/>
      <c r="D43" s="370" t="s">
        <v>20</v>
      </c>
      <c r="E43" s="596"/>
      <c r="F43" s="337" t="s">
        <v>305</v>
      </c>
      <c r="G43" s="416"/>
      <c r="H43" s="420"/>
      <c r="I43" s="420"/>
      <c r="J43" s="420"/>
      <c r="K43" s="422"/>
      <c r="L43" s="422"/>
      <c r="M43" s="352" t="str">
        <f t="shared" si="6"/>
        <v xml:space="preserve"> </v>
      </c>
      <c r="N43" s="352" t="str">
        <f t="shared" si="11"/>
        <v xml:space="preserve"> </v>
      </c>
      <c r="O43" s="352">
        <f t="shared" si="7"/>
        <v>0</v>
      </c>
      <c r="P43" s="353">
        <f t="shared" si="8"/>
        <v>0</v>
      </c>
      <c r="Q43" s="340"/>
      <c r="R43" s="354">
        <f t="shared" si="9"/>
        <v>0</v>
      </c>
      <c r="S43" s="355">
        <f t="shared" si="10"/>
        <v>0</v>
      </c>
    </row>
    <row r="44" spans="2:22" ht="16.5" thickBot="1" x14ac:dyDescent="0.3">
      <c r="B44" s="335" t="str">
        <f>C37</f>
        <v>21-30% AMI</v>
      </c>
      <c r="C44" s="666"/>
      <c r="D44" s="357" t="s">
        <v>20</v>
      </c>
      <c r="E44" s="594" t="s">
        <v>144</v>
      </c>
      <c r="F44" s="358" t="s">
        <v>306</v>
      </c>
      <c r="G44" s="419"/>
      <c r="H44" s="359"/>
      <c r="I44" s="359"/>
      <c r="J44" s="426"/>
      <c r="K44" s="427"/>
      <c r="L44" s="427"/>
      <c r="M44" s="318" t="str">
        <f t="shared" si="6"/>
        <v xml:space="preserve"> </v>
      </c>
      <c r="N44" s="318" t="str">
        <f t="shared" si="11"/>
        <v xml:space="preserve"> </v>
      </c>
      <c r="O44" s="318">
        <f t="shared" si="7"/>
        <v>0</v>
      </c>
      <c r="P44" s="360">
        <f t="shared" si="8"/>
        <v>0</v>
      </c>
      <c r="Q44" s="340"/>
      <c r="R44" s="361">
        <f t="shared" si="9"/>
        <v>0</v>
      </c>
      <c r="S44" s="362">
        <f t="shared" si="10"/>
        <v>0</v>
      </c>
    </row>
    <row r="45" spans="2:22" ht="15.75" x14ac:dyDescent="0.25">
      <c r="B45" s="335" t="str">
        <f>C37</f>
        <v>21-30% AMI</v>
      </c>
      <c r="C45" s="666"/>
      <c r="D45" s="336" t="s">
        <v>21</v>
      </c>
      <c r="E45" s="590"/>
      <c r="F45" s="337" t="s">
        <v>305</v>
      </c>
      <c r="G45" s="416"/>
      <c r="H45" s="420"/>
      <c r="I45" s="420"/>
      <c r="J45" s="420"/>
      <c r="K45" s="422"/>
      <c r="L45" s="422"/>
      <c r="M45" s="338" t="str">
        <f t="shared" si="6"/>
        <v xml:space="preserve"> </v>
      </c>
      <c r="N45" s="338" t="str">
        <f t="shared" si="11"/>
        <v xml:space="preserve"> </v>
      </c>
      <c r="O45" s="338">
        <f t="shared" si="7"/>
        <v>0</v>
      </c>
      <c r="P45" s="339">
        <f t="shared" si="8"/>
        <v>0</v>
      </c>
      <c r="Q45" s="340"/>
      <c r="R45" s="341">
        <f t="shared" si="9"/>
        <v>0</v>
      </c>
      <c r="S45" s="342">
        <f t="shared" si="10"/>
        <v>0</v>
      </c>
    </row>
    <row r="46" spans="2:22" ht="16.5" thickBot="1" x14ac:dyDescent="0.3">
      <c r="B46" s="335" t="str">
        <f>C37</f>
        <v>21-30% AMI</v>
      </c>
      <c r="C46" s="667"/>
      <c r="D46" s="343" t="s">
        <v>21</v>
      </c>
      <c r="E46" s="591"/>
      <c r="F46" s="344" t="s">
        <v>306</v>
      </c>
      <c r="G46" s="417"/>
      <c r="H46" s="345"/>
      <c r="I46" s="345"/>
      <c r="J46" s="423"/>
      <c r="K46" s="424"/>
      <c r="L46" s="424"/>
      <c r="M46" s="346" t="str">
        <f t="shared" si="6"/>
        <v xml:space="preserve"> </v>
      </c>
      <c r="N46" s="346" t="str">
        <f t="shared" si="11"/>
        <v xml:space="preserve"> </v>
      </c>
      <c r="O46" s="346">
        <f t="shared" si="7"/>
        <v>0</v>
      </c>
      <c r="P46" s="347">
        <f t="shared" si="8"/>
        <v>0</v>
      </c>
      <c r="Q46" s="340"/>
      <c r="R46" s="348">
        <f t="shared" si="9"/>
        <v>0</v>
      </c>
      <c r="S46" s="349">
        <f t="shared" si="10"/>
        <v>0</v>
      </c>
      <c r="T46" s="340"/>
      <c r="U46" s="369"/>
      <c r="V46" s="369"/>
    </row>
    <row r="47" spans="2:22" ht="16.5" thickBot="1" x14ac:dyDescent="0.3">
      <c r="C47" s="326"/>
      <c r="D47" s="363"/>
      <c r="E47" s="595"/>
      <c r="F47" s="364"/>
      <c r="G47" s="365"/>
      <c r="H47" s="366"/>
      <c r="I47" s="366"/>
      <c r="J47" s="366"/>
      <c r="K47" s="366"/>
      <c r="L47" s="326"/>
      <c r="M47" s="326"/>
      <c r="N47" s="326"/>
      <c r="O47" s="367"/>
      <c r="P47" s="371"/>
      <c r="Q47" s="326"/>
      <c r="R47" s="372"/>
      <c r="S47" s="372"/>
      <c r="T47" s="373"/>
      <c r="U47" s="374"/>
      <c r="V47" s="374"/>
    </row>
    <row r="48" spans="2:22" ht="15.75" x14ac:dyDescent="0.25">
      <c r="B48" s="335" t="str">
        <f>C48</f>
        <v>31-50% AMI</v>
      </c>
      <c r="C48" s="665" t="s">
        <v>4</v>
      </c>
      <c r="D48" s="336" t="s">
        <v>17</v>
      </c>
      <c r="E48" s="590"/>
      <c r="F48" s="337" t="s">
        <v>305</v>
      </c>
      <c r="G48" s="416"/>
      <c r="H48" s="420"/>
      <c r="I48" s="420"/>
      <c r="J48" s="420"/>
      <c r="K48" s="422"/>
      <c r="L48" s="422"/>
      <c r="M48" s="338" t="str">
        <f t="shared" ref="M48:M57" si="12">IF(G48=0," ", IF(E48=$J$85,HLOOKUP(VALUE(LEFT(D48,1)),$K$107:$P$108,2,FALSE), IF(E48=$J$113,HLOOKUP(VALUE(LEFT(D48,1)),$K$134:$P$135,2,FALSE), IF(E48=$J$140,HLOOKUP(VALUE(LEFT(D48,1)),$K$161:$P$162,2,FALSE), ""))))</f>
        <v xml:space="preserve"> </v>
      </c>
      <c r="N48" s="338" t="str">
        <f>IF(M48=" "," ",L48+M48)</f>
        <v xml:space="preserve"> </v>
      </c>
      <c r="O48" s="338">
        <f t="shared" ref="O48:O57" si="13">IF(G48=0,0,SUM(K48:L48))</f>
        <v>0</v>
      </c>
      <c r="P48" s="339">
        <f t="shared" ref="P48:P57" si="14">O48*G48*12</f>
        <v>0</v>
      </c>
      <c r="Q48" s="340"/>
      <c r="R48" s="341">
        <f t="shared" ref="R48:R57" si="15">K48*G48*12</f>
        <v>0</v>
      </c>
      <c r="S48" s="342">
        <f t="shared" ref="S48:S57" si="16">L48*G48*12</f>
        <v>0</v>
      </c>
      <c r="T48" s="340"/>
      <c r="U48" s="369"/>
      <c r="V48" s="369"/>
    </row>
    <row r="49" spans="2:22" ht="16.5" thickBot="1" x14ac:dyDescent="0.3">
      <c r="B49" s="335" t="str">
        <f>C48</f>
        <v>31-50% AMI</v>
      </c>
      <c r="C49" s="666"/>
      <c r="D49" s="343" t="s">
        <v>17</v>
      </c>
      <c r="E49" s="591"/>
      <c r="F49" s="344" t="s">
        <v>306</v>
      </c>
      <c r="G49" s="417"/>
      <c r="H49" s="345"/>
      <c r="I49" s="345"/>
      <c r="J49" s="423"/>
      <c r="K49" s="424"/>
      <c r="L49" s="424"/>
      <c r="M49" s="346" t="str">
        <f t="shared" si="12"/>
        <v xml:space="preserve"> </v>
      </c>
      <c r="N49" s="346" t="str">
        <f t="shared" ref="N49:N57" si="17">IF(M49=" "," ",L49+M49)</f>
        <v xml:space="preserve"> </v>
      </c>
      <c r="O49" s="346">
        <f t="shared" si="13"/>
        <v>0</v>
      </c>
      <c r="P49" s="347">
        <f t="shared" si="14"/>
        <v>0</v>
      </c>
      <c r="Q49" s="340"/>
      <c r="R49" s="348">
        <f t="shared" si="15"/>
        <v>0</v>
      </c>
      <c r="S49" s="349">
        <f t="shared" si="16"/>
        <v>0</v>
      </c>
      <c r="T49" s="340"/>
      <c r="U49" s="369"/>
      <c r="V49" s="369"/>
    </row>
    <row r="50" spans="2:22" ht="15.75" x14ac:dyDescent="0.25">
      <c r="B50" s="335" t="str">
        <f>C48</f>
        <v>31-50% AMI</v>
      </c>
      <c r="C50" s="666"/>
      <c r="D50" s="350" t="s">
        <v>18</v>
      </c>
      <c r="E50" s="592" t="s">
        <v>144</v>
      </c>
      <c r="F50" s="351" t="s">
        <v>305</v>
      </c>
      <c r="G50" s="418"/>
      <c r="H50" s="421"/>
      <c r="I50" s="421"/>
      <c r="J50" s="421"/>
      <c r="K50" s="425"/>
      <c r="L50" s="425"/>
      <c r="M50" s="352" t="str">
        <f t="shared" si="12"/>
        <v xml:space="preserve"> </v>
      </c>
      <c r="N50" s="352" t="str">
        <f t="shared" si="17"/>
        <v xml:space="preserve"> </v>
      </c>
      <c r="O50" s="352">
        <f t="shared" si="13"/>
        <v>0</v>
      </c>
      <c r="P50" s="353">
        <f t="shared" si="14"/>
        <v>0</v>
      </c>
      <c r="Q50" s="340"/>
      <c r="R50" s="354">
        <f t="shared" si="15"/>
        <v>0</v>
      </c>
      <c r="S50" s="355">
        <f t="shared" si="16"/>
        <v>0</v>
      </c>
      <c r="T50" s="340"/>
      <c r="U50" s="369"/>
      <c r="V50" s="369"/>
    </row>
    <row r="51" spans="2:22" ht="16.5" thickBot="1" x14ac:dyDescent="0.3">
      <c r="B51" s="335" t="str">
        <f>C48</f>
        <v>31-50% AMI</v>
      </c>
      <c r="C51" s="666"/>
      <c r="D51" s="343" t="s">
        <v>18</v>
      </c>
      <c r="E51" s="591"/>
      <c r="F51" s="344" t="s">
        <v>306</v>
      </c>
      <c r="G51" s="417"/>
      <c r="H51" s="345"/>
      <c r="I51" s="345"/>
      <c r="J51" s="423"/>
      <c r="K51" s="424"/>
      <c r="L51" s="424"/>
      <c r="M51" s="346" t="str">
        <f t="shared" si="12"/>
        <v xml:space="preserve"> </v>
      </c>
      <c r="N51" s="346" t="str">
        <f t="shared" si="17"/>
        <v xml:space="preserve"> </v>
      </c>
      <c r="O51" s="346">
        <f t="shared" si="13"/>
        <v>0</v>
      </c>
      <c r="P51" s="347">
        <f t="shared" si="14"/>
        <v>0</v>
      </c>
      <c r="Q51" s="340"/>
      <c r="R51" s="348">
        <f t="shared" si="15"/>
        <v>0</v>
      </c>
      <c r="S51" s="349">
        <f t="shared" si="16"/>
        <v>0</v>
      </c>
      <c r="T51" s="340"/>
      <c r="U51" s="369"/>
      <c r="V51" s="369"/>
    </row>
    <row r="52" spans="2:22" ht="15.75" x14ac:dyDescent="0.25">
      <c r="B52" s="335" t="str">
        <f>C48</f>
        <v>31-50% AMI</v>
      </c>
      <c r="C52" s="666"/>
      <c r="D52" s="356" t="s">
        <v>19</v>
      </c>
      <c r="E52" s="593" t="s">
        <v>144</v>
      </c>
      <c r="F52" s="351" t="s">
        <v>305</v>
      </c>
      <c r="G52" s="418"/>
      <c r="H52" s="421"/>
      <c r="I52" s="421"/>
      <c r="J52" s="421"/>
      <c r="K52" s="425"/>
      <c r="L52" s="425"/>
      <c r="M52" s="352" t="str">
        <f t="shared" si="12"/>
        <v xml:space="preserve"> </v>
      </c>
      <c r="N52" s="352" t="str">
        <f t="shared" si="17"/>
        <v xml:space="preserve"> </v>
      </c>
      <c r="O52" s="352">
        <f t="shared" si="13"/>
        <v>0</v>
      </c>
      <c r="P52" s="353">
        <f t="shared" si="14"/>
        <v>0</v>
      </c>
      <c r="Q52" s="340"/>
      <c r="R52" s="354">
        <f t="shared" si="15"/>
        <v>0</v>
      </c>
      <c r="S52" s="355">
        <f t="shared" si="16"/>
        <v>0</v>
      </c>
      <c r="T52" s="340"/>
      <c r="U52" s="369"/>
      <c r="V52" s="369"/>
    </row>
    <row r="53" spans="2:22" ht="16.5" thickBot="1" x14ac:dyDescent="0.3">
      <c r="B53" s="335" t="str">
        <f>C48</f>
        <v>31-50% AMI</v>
      </c>
      <c r="C53" s="666"/>
      <c r="D53" s="357" t="s">
        <v>19</v>
      </c>
      <c r="E53" s="594" t="s">
        <v>144</v>
      </c>
      <c r="F53" s="358" t="s">
        <v>306</v>
      </c>
      <c r="G53" s="419"/>
      <c r="H53" s="359"/>
      <c r="I53" s="359"/>
      <c r="J53" s="426"/>
      <c r="K53" s="427"/>
      <c r="L53" s="427"/>
      <c r="M53" s="346" t="str">
        <f t="shared" si="12"/>
        <v xml:space="preserve"> </v>
      </c>
      <c r="N53" s="346" t="str">
        <f t="shared" si="17"/>
        <v xml:space="preserve"> </v>
      </c>
      <c r="O53" s="346">
        <f t="shared" si="13"/>
        <v>0</v>
      </c>
      <c r="P53" s="347">
        <f t="shared" si="14"/>
        <v>0</v>
      </c>
      <c r="Q53" s="340"/>
      <c r="R53" s="348">
        <f t="shared" si="15"/>
        <v>0</v>
      </c>
      <c r="S53" s="349">
        <f t="shared" si="16"/>
        <v>0</v>
      </c>
      <c r="T53" s="340"/>
      <c r="U53" s="369"/>
      <c r="V53" s="369"/>
    </row>
    <row r="54" spans="2:22" ht="15.75" x14ac:dyDescent="0.25">
      <c r="B54" s="335" t="str">
        <f>C48</f>
        <v>31-50% AMI</v>
      </c>
      <c r="C54" s="666"/>
      <c r="D54" s="370" t="s">
        <v>20</v>
      </c>
      <c r="E54" s="596"/>
      <c r="F54" s="337" t="s">
        <v>305</v>
      </c>
      <c r="G54" s="416"/>
      <c r="H54" s="420"/>
      <c r="I54" s="420"/>
      <c r="J54" s="420"/>
      <c r="K54" s="422"/>
      <c r="L54" s="422"/>
      <c r="M54" s="352" t="str">
        <f t="shared" si="12"/>
        <v xml:space="preserve"> </v>
      </c>
      <c r="N54" s="352" t="str">
        <f t="shared" si="17"/>
        <v xml:space="preserve"> </v>
      </c>
      <c r="O54" s="352">
        <f t="shared" si="13"/>
        <v>0</v>
      </c>
      <c r="P54" s="353">
        <f t="shared" si="14"/>
        <v>0</v>
      </c>
      <c r="Q54" s="340"/>
      <c r="R54" s="354">
        <f t="shared" si="15"/>
        <v>0</v>
      </c>
      <c r="S54" s="355">
        <f t="shared" si="16"/>
        <v>0</v>
      </c>
      <c r="T54" s="340"/>
      <c r="U54" s="369"/>
      <c r="V54" s="369"/>
    </row>
    <row r="55" spans="2:22" ht="16.5" thickBot="1" x14ac:dyDescent="0.3">
      <c r="B55" s="335" t="str">
        <f>C48</f>
        <v>31-50% AMI</v>
      </c>
      <c r="C55" s="666"/>
      <c r="D55" s="357" t="s">
        <v>20</v>
      </c>
      <c r="E55" s="594" t="s">
        <v>400</v>
      </c>
      <c r="F55" s="358" t="s">
        <v>306</v>
      </c>
      <c r="G55" s="419"/>
      <c r="H55" s="359"/>
      <c r="I55" s="359"/>
      <c r="J55" s="426"/>
      <c r="K55" s="427"/>
      <c r="L55" s="427"/>
      <c r="M55" s="318" t="str">
        <f t="shared" si="12"/>
        <v xml:space="preserve"> </v>
      </c>
      <c r="N55" s="318" t="str">
        <f t="shared" si="17"/>
        <v xml:space="preserve"> </v>
      </c>
      <c r="O55" s="318">
        <f t="shared" si="13"/>
        <v>0</v>
      </c>
      <c r="P55" s="360">
        <f t="shared" si="14"/>
        <v>0</v>
      </c>
      <c r="Q55" s="340"/>
      <c r="R55" s="361">
        <f t="shared" si="15"/>
        <v>0</v>
      </c>
      <c r="S55" s="362">
        <f t="shared" si="16"/>
        <v>0</v>
      </c>
      <c r="T55" s="340"/>
      <c r="U55" s="369"/>
      <c r="V55" s="369"/>
    </row>
    <row r="56" spans="2:22" ht="15.75" x14ac:dyDescent="0.25">
      <c r="B56" s="335" t="str">
        <f>C48</f>
        <v>31-50% AMI</v>
      </c>
      <c r="C56" s="666"/>
      <c r="D56" s="336" t="s">
        <v>21</v>
      </c>
      <c r="E56" s="590"/>
      <c r="F56" s="337" t="s">
        <v>305</v>
      </c>
      <c r="G56" s="416"/>
      <c r="H56" s="420"/>
      <c r="I56" s="420"/>
      <c r="J56" s="420"/>
      <c r="K56" s="422"/>
      <c r="L56" s="422"/>
      <c r="M56" s="338" t="str">
        <f t="shared" si="12"/>
        <v xml:space="preserve"> </v>
      </c>
      <c r="N56" s="338" t="str">
        <f t="shared" si="17"/>
        <v xml:space="preserve"> </v>
      </c>
      <c r="O56" s="338">
        <f t="shared" si="13"/>
        <v>0</v>
      </c>
      <c r="P56" s="339">
        <f t="shared" si="14"/>
        <v>0</v>
      </c>
      <c r="Q56" s="340"/>
      <c r="R56" s="341">
        <f t="shared" si="15"/>
        <v>0</v>
      </c>
      <c r="S56" s="342">
        <f t="shared" si="16"/>
        <v>0</v>
      </c>
      <c r="T56" s="340"/>
      <c r="U56" s="369"/>
      <c r="V56" s="369"/>
    </row>
    <row r="57" spans="2:22" ht="16.5" thickBot="1" x14ac:dyDescent="0.3">
      <c r="B57" s="335" t="str">
        <f>C48</f>
        <v>31-50% AMI</v>
      </c>
      <c r="C57" s="667"/>
      <c r="D57" s="343" t="s">
        <v>21</v>
      </c>
      <c r="E57" s="591"/>
      <c r="F57" s="344" t="s">
        <v>306</v>
      </c>
      <c r="G57" s="417"/>
      <c r="H57" s="345"/>
      <c r="I57" s="345"/>
      <c r="J57" s="423"/>
      <c r="K57" s="424"/>
      <c r="L57" s="424"/>
      <c r="M57" s="346" t="str">
        <f t="shared" si="12"/>
        <v xml:space="preserve"> </v>
      </c>
      <c r="N57" s="346" t="str">
        <f t="shared" si="17"/>
        <v xml:space="preserve"> </v>
      </c>
      <c r="O57" s="346">
        <f t="shared" si="13"/>
        <v>0</v>
      </c>
      <c r="P57" s="347">
        <f t="shared" si="14"/>
        <v>0</v>
      </c>
      <c r="Q57" s="340"/>
      <c r="R57" s="348">
        <f t="shared" si="15"/>
        <v>0</v>
      </c>
      <c r="S57" s="349">
        <f t="shared" si="16"/>
        <v>0</v>
      </c>
      <c r="T57" s="340"/>
      <c r="U57" s="369"/>
      <c r="V57" s="369"/>
    </row>
    <row r="58" spans="2:22" ht="16.5" thickBot="1" x14ac:dyDescent="0.3">
      <c r="C58" s="326"/>
      <c r="D58" s="363"/>
      <c r="E58" s="595"/>
      <c r="F58" s="364"/>
      <c r="G58" s="365"/>
      <c r="H58" s="366"/>
      <c r="I58" s="366"/>
      <c r="J58" s="366"/>
      <c r="K58" s="366"/>
      <c r="L58" s="326"/>
      <c r="M58" s="326"/>
      <c r="N58" s="326"/>
      <c r="O58" s="367"/>
      <c r="P58" s="368"/>
      <c r="Q58" s="326"/>
      <c r="R58" s="372"/>
      <c r="S58" s="372"/>
      <c r="T58" s="340"/>
      <c r="U58" s="369"/>
      <c r="V58" s="369"/>
    </row>
    <row r="59" spans="2:22" ht="15.75" x14ac:dyDescent="0.25">
      <c r="B59" s="335" t="str">
        <f>C59</f>
        <v>Select AMI Tier</v>
      </c>
      <c r="C59" s="665" t="s">
        <v>139</v>
      </c>
      <c r="D59" s="336" t="s">
        <v>17</v>
      </c>
      <c r="E59" s="590"/>
      <c r="F59" s="337" t="s">
        <v>305</v>
      </c>
      <c r="G59" s="416"/>
      <c r="H59" s="420"/>
      <c r="I59" s="420"/>
      <c r="J59" s="420"/>
      <c r="K59" s="422"/>
      <c r="L59" s="422"/>
      <c r="M59" s="338" t="str">
        <f t="shared" ref="M59:M68" si="18">IF(G59=0," ", IF(E59=$J$85,HLOOKUP(VALUE(LEFT(D59,1)),$K$107:$P$108,2,FALSE), IF(E59=$J$113,HLOOKUP(VALUE(LEFT(D59,1)),$K$134:$P$135,2,FALSE), IF(E59=$J$140,HLOOKUP(VALUE(LEFT(D59,1)),$K$161:$P$162,2,FALSE), ""))))</f>
        <v xml:space="preserve"> </v>
      </c>
      <c r="N59" s="338"/>
      <c r="O59" s="338">
        <f t="shared" ref="O59:O68" si="19">IF(G59=0,0,SUM(K59:L59))</f>
        <v>0</v>
      </c>
      <c r="P59" s="339">
        <f t="shared" ref="P59:P68" si="20">O59*G59*12</f>
        <v>0</v>
      </c>
      <c r="Q59" s="340"/>
      <c r="R59" s="341">
        <f t="shared" ref="R59:R68" si="21">K59*G59*12</f>
        <v>0</v>
      </c>
      <c r="S59" s="342">
        <f t="shared" ref="S59:S68" si="22">L59*G59*12</f>
        <v>0</v>
      </c>
      <c r="T59" s="340"/>
      <c r="U59" s="369"/>
      <c r="V59" s="369"/>
    </row>
    <row r="60" spans="2:22" ht="16.5" thickBot="1" x14ac:dyDescent="0.3">
      <c r="B60" s="335" t="str">
        <f>C59</f>
        <v>Select AMI Tier</v>
      </c>
      <c r="C60" s="666"/>
      <c r="D60" s="343" t="s">
        <v>17</v>
      </c>
      <c r="E60" s="591"/>
      <c r="F60" s="344" t="s">
        <v>306</v>
      </c>
      <c r="G60" s="417"/>
      <c r="H60" s="345"/>
      <c r="I60" s="345"/>
      <c r="J60" s="423"/>
      <c r="K60" s="424"/>
      <c r="L60" s="424"/>
      <c r="M60" s="346" t="str">
        <f t="shared" si="18"/>
        <v xml:space="preserve"> </v>
      </c>
      <c r="N60" s="346"/>
      <c r="O60" s="346">
        <f t="shared" si="19"/>
        <v>0</v>
      </c>
      <c r="P60" s="347">
        <f t="shared" si="20"/>
        <v>0</v>
      </c>
      <c r="Q60" s="340"/>
      <c r="R60" s="348">
        <f t="shared" si="21"/>
        <v>0</v>
      </c>
      <c r="S60" s="349">
        <f t="shared" si="22"/>
        <v>0</v>
      </c>
      <c r="T60" s="340"/>
      <c r="U60" s="369"/>
      <c r="V60" s="369"/>
    </row>
    <row r="61" spans="2:22" ht="15.75" x14ac:dyDescent="0.25">
      <c r="B61" s="335" t="str">
        <f>C59</f>
        <v>Select AMI Tier</v>
      </c>
      <c r="C61" s="666"/>
      <c r="D61" s="350" t="s">
        <v>18</v>
      </c>
      <c r="E61" s="592"/>
      <c r="F61" s="351" t="s">
        <v>305</v>
      </c>
      <c r="G61" s="418"/>
      <c r="H61" s="421"/>
      <c r="I61" s="421"/>
      <c r="J61" s="421"/>
      <c r="K61" s="425"/>
      <c r="L61" s="425"/>
      <c r="M61" s="352" t="str">
        <f t="shared" si="18"/>
        <v xml:space="preserve"> </v>
      </c>
      <c r="N61" s="352"/>
      <c r="O61" s="352">
        <f t="shared" si="19"/>
        <v>0</v>
      </c>
      <c r="P61" s="353">
        <f t="shared" si="20"/>
        <v>0</v>
      </c>
      <c r="Q61" s="340"/>
      <c r="R61" s="354">
        <f t="shared" si="21"/>
        <v>0</v>
      </c>
      <c r="S61" s="355">
        <f t="shared" si="22"/>
        <v>0</v>
      </c>
      <c r="T61" s="340"/>
      <c r="U61" s="369"/>
      <c r="V61" s="369"/>
    </row>
    <row r="62" spans="2:22" ht="16.5" thickBot="1" x14ac:dyDescent="0.3">
      <c r="B62" s="335" t="str">
        <f>C59</f>
        <v>Select AMI Tier</v>
      </c>
      <c r="C62" s="666"/>
      <c r="D62" s="343" t="s">
        <v>18</v>
      </c>
      <c r="E62" s="591"/>
      <c r="F62" s="344" t="s">
        <v>306</v>
      </c>
      <c r="G62" s="417"/>
      <c r="H62" s="345"/>
      <c r="I62" s="345"/>
      <c r="J62" s="423"/>
      <c r="K62" s="424"/>
      <c r="L62" s="424"/>
      <c r="M62" s="346" t="str">
        <f t="shared" si="18"/>
        <v xml:space="preserve"> </v>
      </c>
      <c r="N62" s="346"/>
      <c r="O62" s="346">
        <f t="shared" si="19"/>
        <v>0</v>
      </c>
      <c r="P62" s="347">
        <f t="shared" si="20"/>
        <v>0</v>
      </c>
      <c r="Q62" s="340"/>
      <c r="R62" s="348">
        <f t="shared" si="21"/>
        <v>0</v>
      </c>
      <c r="S62" s="349">
        <f t="shared" si="22"/>
        <v>0</v>
      </c>
      <c r="T62" s="340"/>
      <c r="U62" s="369"/>
      <c r="V62" s="369"/>
    </row>
    <row r="63" spans="2:22" ht="15.75" x14ac:dyDescent="0.25">
      <c r="B63" s="335" t="str">
        <f>C59</f>
        <v>Select AMI Tier</v>
      </c>
      <c r="C63" s="666"/>
      <c r="D63" s="356" t="s">
        <v>19</v>
      </c>
      <c r="E63" s="593"/>
      <c r="F63" s="351" t="s">
        <v>305</v>
      </c>
      <c r="G63" s="418"/>
      <c r="H63" s="421"/>
      <c r="I63" s="421"/>
      <c r="J63" s="421"/>
      <c r="K63" s="425"/>
      <c r="L63" s="425"/>
      <c r="M63" s="352" t="str">
        <f t="shared" si="18"/>
        <v xml:space="preserve"> </v>
      </c>
      <c r="N63" s="352"/>
      <c r="O63" s="352">
        <f t="shared" si="19"/>
        <v>0</v>
      </c>
      <c r="P63" s="353">
        <f t="shared" si="20"/>
        <v>0</v>
      </c>
      <c r="Q63" s="340"/>
      <c r="R63" s="354">
        <f t="shared" si="21"/>
        <v>0</v>
      </c>
      <c r="S63" s="355">
        <f t="shared" si="22"/>
        <v>0</v>
      </c>
      <c r="T63" s="340"/>
      <c r="U63" s="369"/>
      <c r="V63" s="369"/>
    </row>
    <row r="64" spans="2:22" ht="16.5" thickBot="1" x14ac:dyDescent="0.3">
      <c r="B64" s="335" t="str">
        <f>C59</f>
        <v>Select AMI Tier</v>
      </c>
      <c r="C64" s="666"/>
      <c r="D64" s="357" t="s">
        <v>19</v>
      </c>
      <c r="E64" s="594"/>
      <c r="F64" s="358" t="s">
        <v>306</v>
      </c>
      <c r="G64" s="419"/>
      <c r="H64" s="359"/>
      <c r="I64" s="359"/>
      <c r="J64" s="426"/>
      <c r="K64" s="427"/>
      <c r="L64" s="427"/>
      <c r="M64" s="346" t="str">
        <f t="shared" si="18"/>
        <v xml:space="preserve"> </v>
      </c>
      <c r="N64" s="346"/>
      <c r="O64" s="346">
        <f t="shared" si="19"/>
        <v>0</v>
      </c>
      <c r="P64" s="347">
        <f t="shared" si="20"/>
        <v>0</v>
      </c>
      <c r="Q64" s="340"/>
      <c r="R64" s="348">
        <f t="shared" si="21"/>
        <v>0</v>
      </c>
      <c r="S64" s="349">
        <f t="shared" si="22"/>
        <v>0</v>
      </c>
      <c r="T64" s="340"/>
      <c r="U64" s="369"/>
      <c r="V64" s="369"/>
    </row>
    <row r="65" spans="2:22" ht="15.75" x14ac:dyDescent="0.25">
      <c r="B65" s="335" t="str">
        <f>C59</f>
        <v>Select AMI Tier</v>
      </c>
      <c r="C65" s="666"/>
      <c r="D65" s="370" t="s">
        <v>20</v>
      </c>
      <c r="E65" s="596"/>
      <c r="F65" s="337" t="s">
        <v>305</v>
      </c>
      <c r="G65" s="416"/>
      <c r="H65" s="420"/>
      <c r="I65" s="420"/>
      <c r="J65" s="420"/>
      <c r="K65" s="422"/>
      <c r="L65" s="422"/>
      <c r="M65" s="352" t="str">
        <f t="shared" si="18"/>
        <v xml:space="preserve"> </v>
      </c>
      <c r="N65" s="352"/>
      <c r="O65" s="352">
        <f t="shared" si="19"/>
        <v>0</v>
      </c>
      <c r="P65" s="353">
        <f t="shared" si="20"/>
        <v>0</v>
      </c>
      <c r="Q65" s="340"/>
      <c r="R65" s="354">
        <f t="shared" si="21"/>
        <v>0</v>
      </c>
      <c r="S65" s="355">
        <f t="shared" si="22"/>
        <v>0</v>
      </c>
      <c r="T65" s="340"/>
      <c r="U65" s="369"/>
      <c r="V65" s="369"/>
    </row>
    <row r="66" spans="2:22" ht="16.5" thickBot="1" x14ac:dyDescent="0.3">
      <c r="B66" s="335" t="str">
        <f>C59</f>
        <v>Select AMI Tier</v>
      </c>
      <c r="C66" s="666"/>
      <c r="D66" s="357" t="s">
        <v>20</v>
      </c>
      <c r="E66" s="594"/>
      <c r="F66" s="358" t="s">
        <v>306</v>
      </c>
      <c r="G66" s="419"/>
      <c r="H66" s="359"/>
      <c r="I66" s="359"/>
      <c r="J66" s="426"/>
      <c r="K66" s="427"/>
      <c r="L66" s="427"/>
      <c r="M66" s="318" t="str">
        <f t="shared" si="18"/>
        <v xml:space="preserve"> </v>
      </c>
      <c r="N66" s="318"/>
      <c r="O66" s="318">
        <f t="shared" si="19"/>
        <v>0</v>
      </c>
      <c r="P66" s="360">
        <f t="shared" si="20"/>
        <v>0</v>
      </c>
      <c r="Q66" s="340"/>
      <c r="R66" s="361">
        <f t="shared" si="21"/>
        <v>0</v>
      </c>
      <c r="S66" s="362">
        <f t="shared" si="22"/>
        <v>0</v>
      </c>
      <c r="T66" s="340"/>
      <c r="U66" s="369"/>
      <c r="V66" s="369"/>
    </row>
    <row r="67" spans="2:22" ht="15.75" x14ac:dyDescent="0.25">
      <c r="B67" s="335" t="str">
        <f>C59</f>
        <v>Select AMI Tier</v>
      </c>
      <c r="C67" s="666"/>
      <c r="D67" s="336" t="s">
        <v>21</v>
      </c>
      <c r="E67" s="590"/>
      <c r="F67" s="337" t="s">
        <v>305</v>
      </c>
      <c r="G67" s="416"/>
      <c r="H67" s="420"/>
      <c r="I67" s="420"/>
      <c r="J67" s="420"/>
      <c r="K67" s="422"/>
      <c r="L67" s="422"/>
      <c r="M67" s="338" t="str">
        <f t="shared" si="18"/>
        <v xml:space="preserve"> </v>
      </c>
      <c r="N67" s="338"/>
      <c r="O67" s="338">
        <f t="shared" si="19"/>
        <v>0</v>
      </c>
      <c r="P67" s="339">
        <f t="shared" si="20"/>
        <v>0</v>
      </c>
      <c r="Q67" s="340"/>
      <c r="R67" s="341">
        <f t="shared" si="21"/>
        <v>0</v>
      </c>
      <c r="S67" s="342">
        <f t="shared" si="22"/>
        <v>0</v>
      </c>
      <c r="T67" s="340"/>
      <c r="U67" s="369"/>
      <c r="V67" s="369"/>
    </row>
    <row r="68" spans="2:22" ht="16.5" thickBot="1" x14ac:dyDescent="0.3">
      <c r="B68" s="335" t="str">
        <f>C59</f>
        <v>Select AMI Tier</v>
      </c>
      <c r="C68" s="667"/>
      <c r="D68" s="343" t="s">
        <v>21</v>
      </c>
      <c r="E68" s="591"/>
      <c r="F68" s="344" t="s">
        <v>306</v>
      </c>
      <c r="G68" s="417"/>
      <c r="H68" s="345"/>
      <c r="I68" s="345"/>
      <c r="J68" s="423"/>
      <c r="K68" s="424"/>
      <c r="L68" s="424"/>
      <c r="M68" s="346" t="str">
        <f t="shared" si="18"/>
        <v xml:space="preserve"> </v>
      </c>
      <c r="N68" s="346"/>
      <c r="O68" s="346">
        <f t="shared" si="19"/>
        <v>0</v>
      </c>
      <c r="P68" s="347">
        <f t="shared" si="20"/>
        <v>0</v>
      </c>
      <c r="Q68" s="340"/>
      <c r="R68" s="348">
        <f t="shared" si="21"/>
        <v>0</v>
      </c>
      <c r="S68" s="349">
        <f t="shared" si="22"/>
        <v>0</v>
      </c>
      <c r="T68" s="340"/>
      <c r="U68" s="369"/>
      <c r="V68" s="369"/>
    </row>
    <row r="69" spans="2:22" ht="16.5" thickBot="1" x14ac:dyDescent="0.3">
      <c r="C69" s="326"/>
      <c r="D69" s="363"/>
      <c r="E69" s="595"/>
      <c r="F69" s="364"/>
      <c r="G69" s="365"/>
      <c r="H69" s="366"/>
      <c r="I69" s="366"/>
      <c r="J69" s="366"/>
      <c r="K69" s="366"/>
      <c r="L69" s="326"/>
      <c r="M69" s="326"/>
      <c r="N69" s="326"/>
      <c r="O69" s="367"/>
      <c r="P69" s="368"/>
      <c r="Q69" s="326"/>
      <c r="R69" s="375"/>
      <c r="S69" s="375"/>
      <c r="T69" s="340"/>
      <c r="U69" s="369"/>
      <c r="V69" s="369"/>
    </row>
    <row r="70" spans="2:22" ht="15.75" x14ac:dyDescent="0.25">
      <c r="B70" s="335" t="str">
        <f>C70</f>
        <v>Select AMI Tier</v>
      </c>
      <c r="C70" s="665" t="s">
        <v>139</v>
      </c>
      <c r="D70" s="336" t="s">
        <v>17</v>
      </c>
      <c r="E70" s="590"/>
      <c r="F70" s="337" t="s">
        <v>305</v>
      </c>
      <c r="G70" s="416"/>
      <c r="H70" s="420"/>
      <c r="I70" s="420"/>
      <c r="J70" s="420"/>
      <c r="K70" s="422"/>
      <c r="L70" s="422"/>
      <c r="M70" s="338" t="str">
        <f t="shared" ref="M70:M79" si="23">IF(G70=0," ", IF(E70=$J$85,HLOOKUP(VALUE(LEFT(D70,1)),$K$107:$P$108,2,FALSE), IF(E70=$J$113,HLOOKUP(VALUE(LEFT(D70,1)),$K$134:$P$135,2,FALSE), IF(E70=$J$140,HLOOKUP(VALUE(LEFT(D70,1)),$K$161:$P$162,2,FALSE), ""))))</f>
        <v xml:space="preserve"> </v>
      </c>
      <c r="N70" s="338"/>
      <c r="O70" s="338">
        <f t="shared" ref="O70:O79" si="24">IF(G70=0,0,SUM(K70:L70))</f>
        <v>0</v>
      </c>
      <c r="P70" s="339">
        <f t="shared" ref="P70:P79" si="25">O70*G70*12</f>
        <v>0</v>
      </c>
      <c r="Q70" s="340"/>
      <c r="R70" s="341">
        <f t="shared" ref="R70:R79" si="26">K70*G70*12</f>
        <v>0</v>
      </c>
      <c r="S70" s="342">
        <f t="shared" ref="S70:S79" si="27">L70*G70*12</f>
        <v>0</v>
      </c>
      <c r="T70" s="340"/>
      <c r="U70" s="369"/>
      <c r="V70" s="369"/>
    </row>
    <row r="71" spans="2:22" ht="16.5" thickBot="1" x14ac:dyDescent="0.3">
      <c r="B71" s="335" t="str">
        <f>C70</f>
        <v>Select AMI Tier</v>
      </c>
      <c r="C71" s="666"/>
      <c r="D71" s="343" t="s">
        <v>17</v>
      </c>
      <c r="E71" s="591"/>
      <c r="F71" s="344" t="s">
        <v>306</v>
      </c>
      <c r="G71" s="417"/>
      <c r="H71" s="345"/>
      <c r="I71" s="345"/>
      <c r="J71" s="423"/>
      <c r="K71" s="424"/>
      <c r="L71" s="424"/>
      <c r="M71" s="346" t="str">
        <f t="shared" si="23"/>
        <v xml:space="preserve"> </v>
      </c>
      <c r="N71" s="346"/>
      <c r="O71" s="346">
        <f t="shared" si="24"/>
        <v>0</v>
      </c>
      <c r="P71" s="347">
        <f t="shared" si="25"/>
        <v>0</v>
      </c>
      <c r="Q71" s="340"/>
      <c r="R71" s="348">
        <f t="shared" si="26"/>
        <v>0</v>
      </c>
      <c r="S71" s="349">
        <f t="shared" si="27"/>
        <v>0</v>
      </c>
      <c r="T71" s="340"/>
      <c r="U71" s="369"/>
      <c r="V71" s="369"/>
    </row>
    <row r="72" spans="2:22" ht="15.75" x14ac:dyDescent="0.25">
      <c r="B72" s="335" t="str">
        <f>C70</f>
        <v>Select AMI Tier</v>
      </c>
      <c r="C72" s="666"/>
      <c r="D72" s="350" t="s">
        <v>18</v>
      </c>
      <c r="E72" s="592"/>
      <c r="F72" s="351" t="s">
        <v>305</v>
      </c>
      <c r="G72" s="418"/>
      <c r="H72" s="421"/>
      <c r="I72" s="421"/>
      <c r="J72" s="421"/>
      <c r="K72" s="425"/>
      <c r="L72" s="425"/>
      <c r="M72" s="352" t="str">
        <f t="shared" si="23"/>
        <v xml:space="preserve"> </v>
      </c>
      <c r="N72" s="352"/>
      <c r="O72" s="352">
        <f t="shared" si="24"/>
        <v>0</v>
      </c>
      <c r="P72" s="353">
        <f t="shared" si="25"/>
        <v>0</v>
      </c>
      <c r="Q72" s="340"/>
      <c r="R72" s="354">
        <f t="shared" si="26"/>
        <v>0</v>
      </c>
      <c r="S72" s="355">
        <f t="shared" si="27"/>
        <v>0</v>
      </c>
      <c r="T72" s="340"/>
      <c r="U72" s="369"/>
      <c r="V72" s="369"/>
    </row>
    <row r="73" spans="2:22" ht="16.5" thickBot="1" x14ac:dyDescent="0.3">
      <c r="B73" s="335" t="str">
        <f>C70</f>
        <v>Select AMI Tier</v>
      </c>
      <c r="C73" s="666"/>
      <c r="D73" s="343" t="s">
        <v>18</v>
      </c>
      <c r="E73" s="591"/>
      <c r="F73" s="344" t="s">
        <v>306</v>
      </c>
      <c r="G73" s="417"/>
      <c r="H73" s="345"/>
      <c r="I73" s="345"/>
      <c r="J73" s="423"/>
      <c r="K73" s="424"/>
      <c r="L73" s="424"/>
      <c r="M73" s="346" t="str">
        <f t="shared" si="23"/>
        <v xml:space="preserve"> </v>
      </c>
      <c r="N73" s="346"/>
      <c r="O73" s="346">
        <f t="shared" si="24"/>
        <v>0</v>
      </c>
      <c r="P73" s="347">
        <f t="shared" si="25"/>
        <v>0</v>
      </c>
      <c r="Q73" s="340"/>
      <c r="R73" s="348">
        <f t="shared" si="26"/>
        <v>0</v>
      </c>
      <c r="S73" s="349">
        <f t="shared" si="27"/>
        <v>0</v>
      </c>
      <c r="T73" s="340"/>
      <c r="U73" s="369"/>
      <c r="V73" s="369"/>
    </row>
    <row r="74" spans="2:22" ht="15.75" x14ac:dyDescent="0.25">
      <c r="B74" s="335" t="str">
        <f>C70</f>
        <v>Select AMI Tier</v>
      </c>
      <c r="C74" s="666"/>
      <c r="D74" s="356" t="s">
        <v>19</v>
      </c>
      <c r="E74" s="593"/>
      <c r="F74" s="351" t="s">
        <v>305</v>
      </c>
      <c r="G74" s="418"/>
      <c r="H74" s="421"/>
      <c r="I74" s="421"/>
      <c r="J74" s="421"/>
      <c r="K74" s="425"/>
      <c r="L74" s="425"/>
      <c r="M74" s="352" t="str">
        <f t="shared" si="23"/>
        <v xml:space="preserve"> </v>
      </c>
      <c r="N74" s="352"/>
      <c r="O74" s="352">
        <f t="shared" si="24"/>
        <v>0</v>
      </c>
      <c r="P74" s="353">
        <f t="shared" si="25"/>
        <v>0</v>
      </c>
      <c r="Q74" s="340"/>
      <c r="R74" s="354">
        <f t="shared" si="26"/>
        <v>0</v>
      </c>
      <c r="S74" s="355">
        <f t="shared" si="27"/>
        <v>0</v>
      </c>
      <c r="T74" s="340"/>
      <c r="U74" s="369"/>
      <c r="V74" s="369"/>
    </row>
    <row r="75" spans="2:22" ht="16.5" thickBot="1" x14ac:dyDescent="0.3">
      <c r="B75" s="335" t="str">
        <f>C70</f>
        <v>Select AMI Tier</v>
      </c>
      <c r="C75" s="666"/>
      <c r="D75" s="357" t="s">
        <v>19</v>
      </c>
      <c r="E75" s="594"/>
      <c r="F75" s="358" t="s">
        <v>306</v>
      </c>
      <c r="G75" s="419"/>
      <c r="H75" s="359"/>
      <c r="I75" s="359"/>
      <c r="J75" s="426"/>
      <c r="K75" s="427"/>
      <c r="L75" s="427"/>
      <c r="M75" s="346" t="str">
        <f t="shared" si="23"/>
        <v xml:space="preserve"> </v>
      </c>
      <c r="N75" s="346"/>
      <c r="O75" s="346">
        <f t="shared" si="24"/>
        <v>0</v>
      </c>
      <c r="P75" s="347">
        <f t="shared" si="25"/>
        <v>0</v>
      </c>
      <c r="Q75" s="340"/>
      <c r="R75" s="361">
        <f t="shared" si="26"/>
        <v>0</v>
      </c>
      <c r="S75" s="349">
        <f t="shared" si="27"/>
        <v>0</v>
      </c>
      <c r="T75" s="340"/>
      <c r="U75" s="369"/>
      <c r="V75" s="369"/>
    </row>
    <row r="76" spans="2:22" ht="15.75" x14ac:dyDescent="0.25">
      <c r="B76" s="335" t="str">
        <f>C70</f>
        <v>Select AMI Tier</v>
      </c>
      <c r="C76" s="666"/>
      <c r="D76" s="370" t="s">
        <v>20</v>
      </c>
      <c r="E76" s="596"/>
      <c r="F76" s="337" t="s">
        <v>305</v>
      </c>
      <c r="G76" s="416"/>
      <c r="H76" s="420"/>
      <c r="I76" s="420"/>
      <c r="J76" s="420"/>
      <c r="K76" s="422"/>
      <c r="L76" s="422"/>
      <c r="M76" s="352" t="str">
        <f t="shared" si="23"/>
        <v xml:space="preserve"> </v>
      </c>
      <c r="N76" s="352"/>
      <c r="O76" s="352">
        <f t="shared" si="24"/>
        <v>0</v>
      </c>
      <c r="P76" s="353">
        <f t="shared" si="25"/>
        <v>0</v>
      </c>
      <c r="Q76" s="340"/>
      <c r="R76" s="341">
        <f t="shared" si="26"/>
        <v>0</v>
      </c>
      <c r="S76" s="355">
        <f t="shared" si="27"/>
        <v>0</v>
      </c>
      <c r="T76" s="340"/>
      <c r="U76" s="369"/>
      <c r="V76" s="369"/>
    </row>
    <row r="77" spans="2:22" ht="16.5" thickBot="1" x14ac:dyDescent="0.3">
      <c r="B77" s="335" t="str">
        <f>C70</f>
        <v>Select AMI Tier</v>
      </c>
      <c r="C77" s="666"/>
      <c r="D77" s="357" t="s">
        <v>20</v>
      </c>
      <c r="E77" s="594"/>
      <c r="F77" s="358" t="s">
        <v>306</v>
      </c>
      <c r="G77" s="419"/>
      <c r="H77" s="359"/>
      <c r="I77" s="359"/>
      <c r="J77" s="426"/>
      <c r="K77" s="427"/>
      <c r="L77" s="427"/>
      <c r="M77" s="318" t="str">
        <f t="shared" si="23"/>
        <v xml:space="preserve"> </v>
      </c>
      <c r="N77" s="318"/>
      <c r="O77" s="318">
        <f t="shared" si="24"/>
        <v>0</v>
      </c>
      <c r="P77" s="360">
        <f t="shared" si="25"/>
        <v>0</v>
      </c>
      <c r="Q77" s="340"/>
      <c r="R77" s="361">
        <f t="shared" si="26"/>
        <v>0</v>
      </c>
      <c r="S77" s="362">
        <f t="shared" si="27"/>
        <v>0</v>
      </c>
      <c r="T77" s="340"/>
      <c r="U77" s="369"/>
      <c r="V77" s="369"/>
    </row>
    <row r="78" spans="2:22" ht="15.75" x14ac:dyDescent="0.25">
      <c r="B78" s="335" t="str">
        <f>C70</f>
        <v>Select AMI Tier</v>
      </c>
      <c r="C78" s="666"/>
      <c r="D78" s="336" t="s">
        <v>21</v>
      </c>
      <c r="E78" s="590"/>
      <c r="F78" s="337" t="s">
        <v>305</v>
      </c>
      <c r="G78" s="416"/>
      <c r="H78" s="420"/>
      <c r="I78" s="420"/>
      <c r="J78" s="420"/>
      <c r="K78" s="422"/>
      <c r="L78" s="422"/>
      <c r="M78" s="338" t="str">
        <f t="shared" si="23"/>
        <v xml:space="preserve"> </v>
      </c>
      <c r="N78" s="338"/>
      <c r="O78" s="338">
        <f t="shared" si="24"/>
        <v>0</v>
      </c>
      <c r="P78" s="339">
        <f t="shared" si="25"/>
        <v>0</v>
      </c>
      <c r="Q78" s="340"/>
      <c r="R78" s="341">
        <f t="shared" si="26"/>
        <v>0</v>
      </c>
      <c r="S78" s="342">
        <f t="shared" si="27"/>
        <v>0</v>
      </c>
      <c r="T78" s="340"/>
      <c r="U78" s="369"/>
      <c r="V78" s="369"/>
    </row>
    <row r="79" spans="2:22" ht="16.5" thickBot="1" x14ac:dyDescent="0.3">
      <c r="B79" s="335" t="str">
        <f>C70</f>
        <v>Select AMI Tier</v>
      </c>
      <c r="C79" s="667"/>
      <c r="D79" s="343" t="s">
        <v>21</v>
      </c>
      <c r="E79" s="591"/>
      <c r="F79" s="344" t="s">
        <v>306</v>
      </c>
      <c r="G79" s="417"/>
      <c r="H79" s="345"/>
      <c r="I79" s="345"/>
      <c r="J79" s="423"/>
      <c r="K79" s="424"/>
      <c r="L79" s="424"/>
      <c r="M79" s="346" t="str">
        <f t="shared" si="23"/>
        <v xml:space="preserve"> </v>
      </c>
      <c r="N79" s="346"/>
      <c r="O79" s="346">
        <f t="shared" si="24"/>
        <v>0</v>
      </c>
      <c r="P79" s="347">
        <f t="shared" si="25"/>
        <v>0</v>
      </c>
      <c r="Q79" s="340"/>
      <c r="R79" s="348">
        <f t="shared" si="26"/>
        <v>0</v>
      </c>
      <c r="S79" s="349">
        <f t="shared" si="27"/>
        <v>0</v>
      </c>
      <c r="T79" s="340"/>
      <c r="U79" s="369"/>
      <c r="V79" s="369"/>
    </row>
    <row r="80" spans="2:22" ht="15.75" x14ac:dyDescent="0.25">
      <c r="C80" s="376"/>
      <c r="D80" s="335"/>
      <c r="E80" s="377"/>
      <c r="F80" s="378"/>
      <c r="G80" s="378"/>
      <c r="H80" s="378"/>
      <c r="I80" s="378"/>
      <c r="J80" s="378"/>
      <c r="K80" s="378"/>
      <c r="L80" s="376"/>
      <c r="M80" s="379"/>
      <c r="N80" s="379"/>
      <c r="O80" s="379"/>
      <c r="P80" s="376"/>
      <c r="Q80" s="376"/>
      <c r="T80" s="340"/>
      <c r="U80" s="369"/>
      <c r="V80" s="369"/>
    </row>
    <row r="81" spans="1:21" ht="18.75" x14ac:dyDescent="0.3">
      <c r="A81" s="10"/>
      <c r="B81" s="10"/>
      <c r="C81" s="314" t="s">
        <v>319</v>
      </c>
      <c r="D81" s="10"/>
      <c r="I81" s="380" t="s">
        <v>399</v>
      </c>
      <c r="J81" s="381"/>
      <c r="K81" s="382"/>
      <c r="M81" s="383"/>
      <c r="N81" s="384"/>
      <c r="O81" s="385"/>
    </row>
    <row r="82" spans="1:21" x14ac:dyDescent="0.25">
      <c r="J82" s="386"/>
      <c r="K82" s="386"/>
    </row>
    <row r="83" spans="1:21" x14ac:dyDescent="0.25">
      <c r="D83" s="388" t="s">
        <v>403</v>
      </c>
      <c r="E83" s="599" t="s">
        <v>406</v>
      </c>
      <c r="I83" s="388" t="s">
        <v>278</v>
      </c>
      <c r="J83" s="389" t="s">
        <v>279</v>
      </c>
      <c r="K83" s="390"/>
      <c r="M83" s="388"/>
      <c r="N83" s="391"/>
      <c r="O83" s="392"/>
    </row>
    <row r="84" spans="1:21" x14ac:dyDescent="0.25">
      <c r="D84" s="394" t="s">
        <v>405</v>
      </c>
      <c r="E84" s="458">
        <v>2026</v>
      </c>
      <c r="I84" s="388" t="s">
        <v>143</v>
      </c>
      <c r="J84" s="390" t="s">
        <v>142</v>
      </c>
      <c r="K84" s="390"/>
      <c r="M84" s="388"/>
      <c r="N84" s="392"/>
      <c r="O84" s="392"/>
    </row>
    <row r="85" spans="1:21" x14ac:dyDescent="0.25">
      <c r="C85" s="669" t="s">
        <v>404</v>
      </c>
      <c r="D85" s="669"/>
      <c r="E85" s="617">
        <v>122700</v>
      </c>
      <c r="F85" t="s">
        <v>200</v>
      </c>
      <c r="I85" s="388" t="s">
        <v>145</v>
      </c>
      <c r="J85" s="396" t="s">
        <v>144</v>
      </c>
      <c r="K85" s="396"/>
      <c r="M85" s="388"/>
      <c r="N85" s="392"/>
      <c r="O85" s="392"/>
    </row>
    <row r="86" spans="1:21" x14ac:dyDescent="0.25">
      <c r="C86" s="387"/>
      <c r="D86" s="394" t="s">
        <v>167</v>
      </c>
      <c r="E86" s="393" t="s">
        <v>175</v>
      </c>
      <c r="I86" s="388" t="s">
        <v>146</v>
      </c>
      <c r="J86" s="397">
        <v>45200</v>
      </c>
      <c r="K86" s="398"/>
      <c r="M86" s="388"/>
      <c r="N86" s="399"/>
      <c r="O86" s="399"/>
    </row>
    <row r="87" spans="1:21" x14ac:dyDescent="0.25">
      <c r="C87" s="669" t="s">
        <v>141</v>
      </c>
      <c r="D87" s="669"/>
      <c r="E87" s="395">
        <v>0.3</v>
      </c>
      <c r="H87" s="401"/>
      <c r="I87" s="401"/>
      <c r="J87" s="401"/>
      <c r="K87" s="401"/>
    </row>
    <row r="88" spans="1:21" x14ac:dyDescent="0.25">
      <c r="H88" s="401"/>
      <c r="I88" s="401"/>
      <c r="J88" s="401"/>
      <c r="K88" s="401"/>
      <c r="Q88" s="400"/>
      <c r="R88" s="400"/>
      <c r="S88" s="400"/>
      <c r="T88" s="400"/>
      <c r="U88" s="400"/>
    </row>
    <row r="89" spans="1:21" ht="30" customHeight="1" x14ac:dyDescent="0.25">
      <c r="C89" s="400"/>
      <c r="D89" s="401" t="s">
        <v>232</v>
      </c>
      <c r="E89" s="401" t="s">
        <v>233</v>
      </c>
      <c r="F89" s="401" t="s">
        <v>409</v>
      </c>
      <c r="G89" s="401"/>
      <c r="H89" s="407"/>
      <c r="I89" s="402"/>
      <c r="J89" s="402"/>
      <c r="K89" s="400" t="s">
        <v>17</v>
      </c>
      <c r="L89" s="400" t="s">
        <v>18</v>
      </c>
      <c r="M89" s="400" t="s">
        <v>19</v>
      </c>
      <c r="N89" s="400" t="s">
        <v>20</v>
      </c>
      <c r="O89" s="400" t="s">
        <v>147</v>
      </c>
      <c r="P89" s="400" t="s">
        <v>140</v>
      </c>
      <c r="Q89" s="412"/>
      <c r="R89" s="412"/>
      <c r="S89" s="412"/>
      <c r="T89" s="412"/>
      <c r="U89" s="412"/>
    </row>
    <row r="90" spans="1:21" x14ac:dyDescent="0.25">
      <c r="C90" s="428">
        <v>0.2</v>
      </c>
      <c r="D90" s="402"/>
      <c r="E90" s="401"/>
      <c r="F90" s="401"/>
      <c r="G90" s="401"/>
      <c r="H90" s="407"/>
      <c r="I90" s="408" t="s">
        <v>155</v>
      </c>
      <c r="J90" s="409" t="s">
        <v>154</v>
      </c>
      <c r="K90" s="410">
        <v>-31</v>
      </c>
      <c r="L90" s="410">
        <v>-35</v>
      </c>
      <c r="M90" s="410">
        <v>-41</v>
      </c>
      <c r="N90" s="410">
        <v>-46</v>
      </c>
      <c r="O90" s="410">
        <v>-52</v>
      </c>
      <c r="P90" s="411">
        <v>-57</v>
      </c>
      <c r="Q90" s="412"/>
      <c r="R90" s="412"/>
      <c r="S90" s="412"/>
      <c r="T90" s="412"/>
      <c r="U90" s="412"/>
    </row>
    <row r="91" spans="1:21" x14ac:dyDescent="0.25">
      <c r="C91" s="403" t="s">
        <v>17</v>
      </c>
      <c r="D91" s="404">
        <v>0.7</v>
      </c>
      <c r="E91" s="405">
        <f t="shared" ref="E91:E96" si="28">$E$85*$C$90*D91</f>
        <v>17178</v>
      </c>
      <c r="F91" s="406">
        <f t="shared" ref="F91:F96" si="29">E91*$E$87/12</f>
        <v>429.45</v>
      </c>
      <c r="G91" s="618"/>
      <c r="H91" s="407"/>
      <c r="I91" s="408" t="s">
        <v>155</v>
      </c>
      <c r="J91" s="409" t="s">
        <v>156</v>
      </c>
      <c r="K91" s="410">
        <v>-26</v>
      </c>
      <c r="L91" s="410">
        <v>-30</v>
      </c>
      <c r="M91" s="410">
        <v>-40</v>
      </c>
      <c r="N91" s="410">
        <v>-50</v>
      </c>
      <c r="O91" s="410">
        <v>-60</v>
      </c>
      <c r="P91" s="411">
        <v>-70</v>
      </c>
      <c r="Q91" s="412"/>
      <c r="R91" s="412"/>
      <c r="S91" s="412"/>
      <c r="T91" s="412"/>
      <c r="U91" s="412"/>
    </row>
    <row r="92" spans="1:21" x14ac:dyDescent="0.25">
      <c r="C92" s="403" t="s">
        <v>18</v>
      </c>
      <c r="D92" s="404">
        <v>0.75</v>
      </c>
      <c r="E92" s="405">
        <f t="shared" si="28"/>
        <v>18405</v>
      </c>
      <c r="F92" s="406">
        <f t="shared" si="29"/>
        <v>460.125</v>
      </c>
      <c r="G92" s="618"/>
      <c r="H92" s="407"/>
      <c r="I92" s="408" t="s">
        <v>158</v>
      </c>
      <c r="J92" s="409" t="s">
        <v>157</v>
      </c>
      <c r="K92" s="410">
        <v>-23</v>
      </c>
      <c r="L92" s="410">
        <v>-27</v>
      </c>
      <c r="M92" s="410">
        <v>-32</v>
      </c>
      <c r="N92" s="410">
        <v>-35</v>
      </c>
      <c r="O92" s="410">
        <v>-39</v>
      </c>
      <c r="P92" s="411">
        <v>-43</v>
      </c>
      <c r="Q92" s="412"/>
      <c r="R92" s="412"/>
      <c r="S92" s="412"/>
      <c r="T92" s="412"/>
      <c r="U92" s="412"/>
    </row>
    <row r="93" spans="1:21" x14ac:dyDescent="0.25">
      <c r="C93" s="403" t="s">
        <v>19</v>
      </c>
      <c r="D93" s="404">
        <v>0.9</v>
      </c>
      <c r="E93" s="405">
        <f t="shared" si="28"/>
        <v>22086</v>
      </c>
      <c r="F93" s="406">
        <f t="shared" si="29"/>
        <v>552.15</v>
      </c>
      <c r="G93" s="618"/>
      <c r="H93" s="407"/>
      <c r="I93" s="408" t="s">
        <v>159</v>
      </c>
      <c r="J93" s="409" t="s">
        <v>154</v>
      </c>
      <c r="K93" s="410">
        <v>-5</v>
      </c>
      <c r="L93" s="410">
        <v>-5</v>
      </c>
      <c r="M93" s="410">
        <v>-8</v>
      </c>
      <c r="N93" s="410">
        <v>-9</v>
      </c>
      <c r="O93" s="410">
        <v>-12</v>
      </c>
      <c r="P93" s="411">
        <v>-14</v>
      </c>
      <c r="Q93" s="412"/>
      <c r="R93" s="412"/>
      <c r="S93" s="412"/>
      <c r="T93" s="412"/>
      <c r="U93" s="412"/>
    </row>
    <row r="94" spans="1:21" x14ac:dyDescent="0.25">
      <c r="C94" s="403" t="s">
        <v>20</v>
      </c>
      <c r="D94" s="404">
        <v>1.04</v>
      </c>
      <c r="E94" s="405">
        <f t="shared" si="28"/>
        <v>25521.600000000002</v>
      </c>
      <c r="F94" s="406">
        <f t="shared" si="29"/>
        <v>638.04000000000008</v>
      </c>
      <c r="G94" s="618"/>
      <c r="H94" s="407"/>
      <c r="I94" s="408" t="s">
        <v>160</v>
      </c>
      <c r="J94" s="409" t="s">
        <v>156</v>
      </c>
      <c r="K94" s="410">
        <v>-8</v>
      </c>
      <c r="L94" s="410">
        <v>-9</v>
      </c>
      <c r="M94" s="410">
        <v>-13</v>
      </c>
      <c r="N94" s="410">
        <v>-17</v>
      </c>
      <c r="O94" s="410">
        <v>-22</v>
      </c>
      <c r="P94" s="411">
        <v>-26</v>
      </c>
      <c r="Q94" s="412"/>
      <c r="R94" s="412"/>
      <c r="S94" s="412"/>
      <c r="T94" s="412"/>
      <c r="U94" s="412"/>
    </row>
    <row r="95" spans="1:21" x14ac:dyDescent="0.25">
      <c r="C95" s="403" t="s">
        <v>147</v>
      </c>
      <c r="D95" s="404">
        <v>1.1599999999999999</v>
      </c>
      <c r="E95" s="405">
        <f t="shared" si="28"/>
        <v>28466.399999999998</v>
      </c>
      <c r="F95" s="406">
        <f t="shared" si="29"/>
        <v>711.65999999999985</v>
      </c>
      <c r="G95" s="618"/>
      <c r="I95" s="408" t="s">
        <v>162</v>
      </c>
      <c r="J95" s="409" t="s">
        <v>161</v>
      </c>
      <c r="K95" s="410">
        <v>-29</v>
      </c>
      <c r="L95" s="410">
        <v>-35</v>
      </c>
      <c r="M95" s="410">
        <v>-48</v>
      </c>
      <c r="N95" s="410">
        <v>-62</v>
      </c>
      <c r="O95" s="410">
        <v>-75</v>
      </c>
      <c r="P95" s="411">
        <v>-89</v>
      </c>
      <c r="Q95" s="412"/>
      <c r="R95" s="412"/>
      <c r="S95" s="412"/>
      <c r="T95" s="412"/>
      <c r="U95" s="412"/>
    </row>
    <row r="96" spans="1:21" x14ac:dyDescent="0.25">
      <c r="C96" s="403" t="s">
        <v>140</v>
      </c>
      <c r="D96" s="404">
        <v>1.28</v>
      </c>
      <c r="E96" s="405">
        <f t="shared" si="28"/>
        <v>31411.200000000001</v>
      </c>
      <c r="F96" s="406">
        <f t="shared" si="29"/>
        <v>785.28000000000009</v>
      </c>
      <c r="G96" s="618"/>
      <c r="I96" s="408" t="s">
        <v>162</v>
      </c>
      <c r="J96" s="409" t="s">
        <v>163</v>
      </c>
      <c r="K96" s="410">
        <v>-11</v>
      </c>
      <c r="L96" s="410">
        <v>-13</v>
      </c>
      <c r="M96" s="410">
        <v>-18</v>
      </c>
      <c r="N96" s="410">
        <v>-23</v>
      </c>
      <c r="O96" s="410">
        <v>-28</v>
      </c>
      <c r="P96" s="411">
        <v>-33</v>
      </c>
      <c r="Q96" s="412"/>
      <c r="R96" s="412"/>
      <c r="S96" s="412"/>
      <c r="T96" s="412"/>
      <c r="U96" s="412"/>
    </row>
    <row r="97" spans="3:21" x14ac:dyDescent="0.25">
      <c r="H97" s="407"/>
      <c r="I97" s="408" t="s">
        <v>164</v>
      </c>
      <c r="J97" s="409" t="s">
        <v>154</v>
      </c>
      <c r="K97" s="410">
        <v>-9</v>
      </c>
      <c r="L97" s="410">
        <v>-12</v>
      </c>
      <c r="M97" s="410">
        <v>-17</v>
      </c>
      <c r="N97" s="410">
        <v>-21</v>
      </c>
      <c r="O97" s="410">
        <v>-27</v>
      </c>
      <c r="P97" s="411">
        <v>-32</v>
      </c>
      <c r="Q97" s="412"/>
      <c r="R97" s="412"/>
      <c r="S97" s="412"/>
      <c r="T97" s="412"/>
      <c r="U97" s="412"/>
    </row>
    <row r="98" spans="3:21" x14ac:dyDescent="0.25">
      <c r="C98" s="428">
        <v>0.3</v>
      </c>
      <c r="D98" s="402"/>
      <c r="E98" s="401"/>
      <c r="H98" s="407"/>
      <c r="I98" s="408" t="s">
        <v>164</v>
      </c>
      <c r="J98" s="409" t="s">
        <v>156</v>
      </c>
      <c r="K98" s="410">
        <v>-19</v>
      </c>
      <c r="L98" s="410">
        <v>-23</v>
      </c>
      <c r="M98" s="410">
        <v>-29</v>
      </c>
      <c r="N98" s="410">
        <v>-35</v>
      </c>
      <c r="O98" s="410">
        <v>-41</v>
      </c>
      <c r="P98" s="411">
        <v>-48</v>
      </c>
      <c r="Q98" s="412"/>
      <c r="R98" s="412"/>
      <c r="S98" s="412"/>
      <c r="T98" s="412"/>
      <c r="U98" s="412"/>
    </row>
    <row r="99" spans="3:21" x14ac:dyDescent="0.25">
      <c r="C99" s="403" t="s">
        <v>17</v>
      </c>
      <c r="D99" s="404">
        <v>0.7</v>
      </c>
      <c r="E99" s="405">
        <f t="shared" ref="E99:E104" si="30">$E$85*$C$98*D99</f>
        <v>25767</v>
      </c>
      <c r="F99" s="406">
        <f t="shared" ref="F99:F104" si="31">E99*$E$87/12</f>
        <v>644.17499999999995</v>
      </c>
      <c r="G99" s="618"/>
      <c r="H99" s="407"/>
      <c r="I99" s="408" t="s">
        <v>166</v>
      </c>
      <c r="J99" s="409" t="s">
        <v>165</v>
      </c>
      <c r="K99" s="410">
        <v>-25</v>
      </c>
      <c r="L99" s="410">
        <v>-29</v>
      </c>
      <c r="M99" s="410">
        <v>-38</v>
      </c>
      <c r="N99" s="410">
        <v>-50</v>
      </c>
      <c r="O99" s="410">
        <v>-63</v>
      </c>
      <c r="P99" s="411">
        <v>-75</v>
      </c>
      <c r="Q99" s="412"/>
      <c r="R99" s="412"/>
      <c r="S99" s="412"/>
      <c r="T99" s="412"/>
      <c r="U99" s="412"/>
    </row>
    <row r="100" spans="3:21" x14ac:dyDescent="0.25">
      <c r="C100" s="403" t="s">
        <v>18</v>
      </c>
      <c r="D100" s="404">
        <v>0.75</v>
      </c>
      <c r="E100" s="405">
        <f t="shared" si="30"/>
        <v>27607.5</v>
      </c>
      <c r="F100" s="406">
        <f t="shared" si="31"/>
        <v>690.1875</v>
      </c>
      <c r="G100" s="618"/>
      <c r="H100" s="407"/>
      <c r="I100" s="408" t="s">
        <v>148</v>
      </c>
      <c r="J100" s="413"/>
      <c r="K100" s="410">
        <v>-29</v>
      </c>
      <c r="L100" s="410">
        <v>-30</v>
      </c>
      <c r="M100" s="410">
        <v>-40</v>
      </c>
      <c r="N100" s="410">
        <v>-50</v>
      </c>
      <c r="O100" s="410">
        <v>-60</v>
      </c>
      <c r="P100" s="411">
        <v>-70</v>
      </c>
      <c r="Q100" s="412"/>
      <c r="R100" s="412"/>
      <c r="S100" s="412"/>
      <c r="T100" s="412"/>
      <c r="U100" s="412"/>
    </row>
    <row r="101" spans="3:21" x14ac:dyDescent="0.25">
      <c r="C101" s="403" t="s">
        <v>19</v>
      </c>
      <c r="D101" s="404">
        <v>0.9</v>
      </c>
      <c r="E101" s="405">
        <f t="shared" si="30"/>
        <v>33129</v>
      </c>
      <c r="F101" s="406">
        <f t="shared" si="31"/>
        <v>828.22499999999991</v>
      </c>
      <c r="G101" s="618"/>
      <c r="H101" s="407"/>
      <c r="I101" s="408" t="s">
        <v>149</v>
      </c>
      <c r="J101" s="413"/>
      <c r="K101" s="410">
        <v>-43</v>
      </c>
      <c r="L101" s="410">
        <v>-44</v>
      </c>
      <c r="M101" s="410">
        <v>-51</v>
      </c>
      <c r="N101" s="410">
        <v>-58</v>
      </c>
      <c r="O101" s="410">
        <v>-65</v>
      </c>
      <c r="P101" s="411">
        <v>-73</v>
      </c>
      <c r="Q101" s="412"/>
      <c r="R101" s="412"/>
      <c r="S101" s="412"/>
      <c r="T101" s="412"/>
      <c r="U101" s="412"/>
    </row>
    <row r="102" spans="3:21" x14ac:dyDescent="0.25">
      <c r="C102" s="403" t="s">
        <v>20</v>
      </c>
      <c r="D102" s="404">
        <v>1.04</v>
      </c>
      <c r="E102" s="405">
        <f t="shared" si="30"/>
        <v>38282.400000000001</v>
      </c>
      <c r="F102" s="406">
        <f t="shared" si="31"/>
        <v>957.06</v>
      </c>
      <c r="G102" s="618"/>
      <c r="H102" s="407"/>
      <c r="I102" s="408" t="s">
        <v>150</v>
      </c>
      <c r="J102" s="413"/>
      <c r="K102" s="410">
        <v>-11</v>
      </c>
      <c r="L102" s="410">
        <v>-11</v>
      </c>
      <c r="M102" s="410">
        <v>-11</v>
      </c>
      <c r="N102" s="410">
        <v>-11</v>
      </c>
      <c r="O102" s="410">
        <v>-11</v>
      </c>
      <c r="P102" s="411">
        <v>-11</v>
      </c>
      <c r="Q102" s="412"/>
      <c r="R102" s="412"/>
      <c r="S102" s="412"/>
      <c r="T102" s="412"/>
      <c r="U102" s="412"/>
    </row>
    <row r="103" spans="3:21" x14ac:dyDescent="0.25">
      <c r="C103" s="403" t="s">
        <v>147</v>
      </c>
      <c r="D103" s="404">
        <v>1.1599999999999999</v>
      </c>
      <c r="E103" s="405">
        <f t="shared" si="30"/>
        <v>42699.6</v>
      </c>
      <c r="F103" s="406">
        <f t="shared" si="31"/>
        <v>1067.49</v>
      </c>
      <c r="G103" s="618"/>
      <c r="I103" s="408" t="s">
        <v>151</v>
      </c>
      <c r="J103" s="413"/>
      <c r="K103" s="410">
        <v>-12</v>
      </c>
      <c r="L103" s="410">
        <v>-12</v>
      </c>
      <c r="M103" s="410">
        <v>-12</v>
      </c>
      <c r="N103" s="410">
        <v>-12</v>
      </c>
      <c r="O103" s="410">
        <v>-12</v>
      </c>
      <c r="P103" s="411">
        <v>-12</v>
      </c>
      <c r="Q103" s="412"/>
      <c r="R103" s="412"/>
      <c r="S103" s="412"/>
      <c r="T103" s="412"/>
      <c r="U103" s="412"/>
    </row>
    <row r="104" spans="3:21" x14ac:dyDescent="0.25">
      <c r="C104" s="403" t="s">
        <v>140</v>
      </c>
      <c r="D104" s="404">
        <v>1.28</v>
      </c>
      <c r="E104" s="405">
        <f t="shared" si="30"/>
        <v>47116.800000000003</v>
      </c>
      <c r="F104" s="406">
        <f t="shared" si="31"/>
        <v>1177.92</v>
      </c>
      <c r="G104" s="618"/>
      <c r="I104" s="408" t="s">
        <v>152</v>
      </c>
      <c r="J104" s="413"/>
      <c r="K104" s="410">
        <v>-11</v>
      </c>
      <c r="L104" s="410">
        <v>-11</v>
      </c>
      <c r="M104" s="410">
        <v>-11</v>
      </c>
      <c r="N104" s="410">
        <v>-11</v>
      </c>
      <c r="O104" s="410">
        <v>-11</v>
      </c>
      <c r="P104" s="411">
        <v>-11</v>
      </c>
      <c r="Q104" s="412"/>
      <c r="R104" s="412"/>
      <c r="S104" s="412"/>
      <c r="T104" s="412"/>
      <c r="U104" s="412"/>
    </row>
    <row r="105" spans="3:21" x14ac:dyDescent="0.25">
      <c r="H105" s="407"/>
      <c r="I105" s="408" t="s">
        <v>153</v>
      </c>
      <c r="J105" s="413"/>
      <c r="K105" s="410">
        <v>-16</v>
      </c>
      <c r="L105" s="410">
        <v>-16</v>
      </c>
      <c r="M105" s="410">
        <v>-16</v>
      </c>
      <c r="N105" s="410">
        <v>-16</v>
      </c>
      <c r="O105" s="410">
        <v>-16</v>
      </c>
      <c r="P105" s="411">
        <v>-16</v>
      </c>
    </row>
    <row r="106" spans="3:21" x14ac:dyDescent="0.25">
      <c r="C106" s="428">
        <v>0.5</v>
      </c>
      <c r="D106" s="394"/>
      <c r="E106" s="401"/>
      <c r="H106" s="407"/>
      <c r="J106" s="386"/>
      <c r="K106" s="386"/>
      <c r="N106"/>
      <c r="O106"/>
      <c r="Q106" s="400"/>
      <c r="R106" s="400"/>
      <c r="S106" s="400"/>
      <c r="T106" s="400"/>
      <c r="U106" s="400"/>
    </row>
    <row r="107" spans="3:21" x14ac:dyDescent="0.25">
      <c r="C107" s="403" t="s">
        <v>17</v>
      </c>
      <c r="D107" s="404">
        <v>0.7</v>
      </c>
      <c r="E107" s="405">
        <f t="shared" ref="E107:E112" si="32">$E$85*$C$106*D107</f>
        <v>42945</v>
      </c>
      <c r="F107" s="406">
        <f t="shared" ref="F107:F112" si="33">E107*$E$87/12</f>
        <v>1073.625</v>
      </c>
      <c r="G107" s="618"/>
      <c r="H107" s="407"/>
      <c r="I107" s="414"/>
      <c r="J107" s="600" t="s">
        <v>408</v>
      </c>
      <c r="K107" s="400">
        <v>0</v>
      </c>
      <c r="L107" s="400">
        <v>1</v>
      </c>
      <c r="M107" s="400">
        <v>2</v>
      </c>
      <c r="N107" s="400">
        <v>3</v>
      </c>
      <c r="O107" s="400">
        <v>4</v>
      </c>
      <c r="P107" s="400">
        <v>5</v>
      </c>
      <c r="U107" s="415"/>
    </row>
    <row r="108" spans="3:21" x14ac:dyDescent="0.25">
      <c r="C108" s="403" t="s">
        <v>18</v>
      </c>
      <c r="D108" s="404">
        <v>0.75</v>
      </c>
      <c r="E108" s="405">
        <f t="shared" si="32"/>
        <v>46012.5</v>
      </c>
      <c r="F108" s="406">
        <f t="shared" si="33"/>
        <v>1150.3125</v>
      </c>
      <c r="G108" s="618"/>
      <c r="H108" s="407"/>
      <c r="J108" s="1" t="s">
        <v>183</v>
      </c>
      <c r="K108" s="429">
        <v>0</v>
      </c>
      <c r="L108" s="429">
        <v>105</v>
      </c>
      <c r="M108" s="430">
        <v>133</v>
      </c>
      <c r="N108" s="429">
        <v>160</v>
      </c>
      <c r="O108" s="431">
        <v>0</v>
      </c>
      <c r="P108" s="429">
        <v>0</v>
      </c>
    </row>
    <row r="109" spans="3:21" x14ac:dyDescent="0.25">
      <c r="C109" s="403" t="s">
        <v>19</v>
      </c>
      <c r="D109" s="404">
        <v>0.9</v>
      </c>
      <c r="E109" s="405">
        <f t="shared" si="32"/>
        <v>55215</v>
      </c>
      <c r="F109" s="406">
        <f t="shared" si="33"/>
        <v>1380.375</v>
      </c>
      <c r="G109" s="618"/>
      <c r="H109" s="407"/>
      <c r="I109" s="407"/>
      <c r="J109" s="42"/>
    </row>
    <row r="110" spans="3:21" x14ac:dyDescent="0.25">
      <c r="C110" s="403" t="s">
        <v>20</v>
      </c>
      <c r="D110" s="404">
        <v>1.04</v>
      </c>
      <c r="E110" s="405">
        <f t="shared" si="32"/>
        <v>63804</v>
      </c>
      <c r="F110" s="406">
        <f t="shared" si="33"/>
        <v>1595.1000000000001</v>
      </c>
      <c r="G110" s="618"/>
      <c r="H110" s="407"/>
      <c r="J110" s="386"/>
      <c r="K110" s="386"/>
    </row>
    <row r="111" spans="3:21" x14ac:dyDescent="0.25">
      <c r="C111" s="403" t="s">
        <v>147</v>
      </c>
      <c r="D111" s="404">
        <v>1.1599999999999999</v>
      </c>
      <c r="E111" s="405">
        <f t="shared" si="32"/>
        <v>71166</v>
      </c>
      <c r="F111" s="406">
        <f t="shared" si="33"/>
        <v>1779.1499999999999</v>
      </c>
      <c r="G111" s="618"/>
      <c r="I111" s="388" t="s">
        <v>278</v>
      </c>
      <c r="J111" s="389" t="s">
        <v>279</v>
      </c>
      <c r="K111" s="390"/>
      <c r="M111" s="388"/>
      <c r="N111" s="391"/>
      <c r="O111" s="392"/>
    </row>
    <row r="112" spans="3:21" x14ac:dyDescent="0.25">
      <c r="C112" s="403" t="s">
        <v>140</v>
      </c>
      <c r="D112" s="404">
        <v>1.28</v>
      </c>
      <c r="E112" s="405">
        <f t="shared" si="32"/>
        <v>78528</v>
      </c>
      <c r="F112" s="406">
        <f t="shared" si="33"/>
        <v>1963.1999999999998</v>
      </c>
      <c r="G112" s="618"/>
      <c r="I112" s="388" t="s">
        <v>143</v>
      </c>
      <c r="J112" s="390" t="s">
        <v>142</v>
      </c>
      <c r="K112" s="390"/>
      <c r="M112" s="388"/>
      <c r="N112" s="392"/>
      <c r="O112" s="392"/>
    </row>
    <row r="113" spans="3:16" x14ac:dyDescent="0.25">
      <c r="H113" s="407"/>
      <c r="I113" s="388" t="s">
        <v>145</v>
      </c>
      <c r="J113" s="396" t="s">
        <v>400</v>
      </c>
      <c r="K113" s="396"/>
      <c r="M113" s="388"/>
      <c r="N113" s="392"/>
      <c r="O113" s="392"/>
    </row>
    <row r="114" spans="3:16" x14ac:dyDescent="0.25">
      <c r="C114" s="428">
        <v>0.8</v>
      </c>
      <c r="D114" s="394"/>
      <c r="E114" s="401"/>
      <c r="H114" s="407"/>
      <c r="I114" s="388" t="s">
        <v>146</v>
      </c>
      <c r="J114" s="397">
        <v>45200</v>
      </c>
      <c r="K114" s="398"/>
      <c r="M114" s="388"/>
      <c r="N114" s="399"/>
      <c r="O114" s="399"/>
    </row>
    <row r="115" spans="3:16" x14ac:dyDescent="0.25">
      <c r="C115" s="403" t="s">
        <v>17</v>
      </c>
      <c r="D115" s="404">
        <v>0.7</v>
      </c>
      <c r="E115" s="405">
        <f t="shared" ref="E115:E120" si="34">$E$85*$C$114*D115</f>
        <v>68712</v>
      </c>
      <c r="F115" s="406">
        <f t="shared" ref="F115:F120" si="35">E115*$E$87/12</f>
        <v>1717.8</v>
      </c>
      <c r="G115" s="618"/>
      <c r="H115" s="407"/>
      <c r="I115" s="401"/>
      <c r="J115" s="401"/>
      <c r="K115" s="401"/>
    </row>
    <row r="116" spans="3:16" x14ac:dyDescent="0.25">
      <c r="C116" s="403" t="s">
        <v>18</v>
      </c>
      <c r="D116" s="404">
        <v>0.75</v>
      </c>
      <c r="E116" s="405">
        <f t="shared" si="34"/>
        <v>73620</v>
      </c>
      <c r="F116" s="406">
        <f t="shared" si="35"/>
        <v>1840.5</v>
      </c>
      <c r="G116" s="618"/>
      <c r="H116" s="407"/>
      <c r="I116" s="402"/>
      <c r="J116" s="402"/>
      <c r="K116" s="400" t="s">
        <v>17</v>
      </c>
      <c r="L116" s="400" t="s">
        <v>18</v>
      </c>
      <c r="M116" s="400" t="s">
        <v>19</v>
      </c>
      <c r="N116" s="400" t="s">
        <v>20</v>
      </c>
      <c r="O116" s="400" t="s">
        <v>147</v>
      </c>
      <c r="P116" s="400" t="s">
        <v>140</v>
      </c>
    </row>
    <row r="117" spans="3:16" x14ac:dyDescent="0.25">
      <c r="C117" s="403" t="s">
        <v>19</v>
      </c>
      <c r="D117" s="404">
        <v>0.9</v>
      </c>
      <c r="E117" s="405">
        <f t="shared" si="34"/>
        <v>88344</v>
      </c>
      <c r="F117" s="406">
        <f t="shared" si="35"/>
        <v>2208.6</v>
      </c>
      <c r="G117" s="618"/>
      <c r="H117" s="407"/>
      <c r="I117" s="408" t="s">
        <v>155</v>
      </c>
      <c r="J117" s="409" t="s">
        <v>154</v>
      </c>
      <c r="K117" s="410">
        <v>-40</v>
      </c>
      <c r="L117" s="410">
        <v>-46</v>
      </c>
      <c r="M117" s="410">
        <v>-52</v>
      </c>
      <c r="N117" s="410">
        <v>-58</v>
      </c>
      <c r="O117" s="410">
        <v>-64</v>
      </c>
      <c r="P117" s="411">
        <v>-72</v>
      </c>
    </row>
    <row r="118" spans="3:16" x14ac:dyDescent="0.25">
      <c r="C118" s="403" t="s">
        <v>20</v>
      </c>
      <c r="D118" s="404">
        <v>1.04</v>
      </c>
      <c r="E118" s="405">
        <f t="shared" si="34"/>
        <v>102086.40000000001</v>
      </c>
      <c r="F118" s="406">
        <f t="shared" si="35"/>
        <v>2552.1600000000003</v>
      </c>
      <c r="G118" s="618"/>
      <c r="H118" s="407"/>
      <c r="I118" s="408" t="s">
        <v>155</v>
      </c>
      <c r="J118" s="409" t="s">
        <v>156</v>
      </c>
      <c r="K118" s="410">
        <v>-37</v>
      </c>
      <c r="L118" s="410">
        <v>-44</v>
      </c>
      <c r="M118" s="410">
        <v>-56</v>
      </c>
      <c r="N118" s="410">
        <v>-68</v>
      </c>
      <c r="O118" s="410">
        <v>-80</v>
      </c>
      <c r="P118" s="411">
        <v>-92</v>
      </c>
    </row>
    <row r="119" spans="3:16" x14ac:dyDescent="0.25">
      <c r="C119" s="403" t="s">
        <v>147</v>
      </c>
      <c r="D119" s="404">
        <v>1.1599999999999999</v>
      </c>
      <c r="E119" s="405">
        <f t="shared" si="34"/>
        <v>113865.59999999999</v>
      </c>
      <c r="F119" s="406">
        <f t="shared" si="35"/>
        <v>2846.6399999999994</v>
      </c>
      <c r="G119" s="618"/>
      <c r="I119" s="408" t="s">
        <v>158</v>
      </c>
      <c r="J119" s="409" t="s">
        <v>407</v>
      </c>
      <c r="K119" s="410">
        <v>-92</v>
      </c>
      <c r="L119" s="410">
        <v>-108</v>
      </c>
      <c r="M119" s="410">
        <v>-121</v>
      </c>
      <c r="N119" s="410">
        <v>-138</v>
      </c>
      <c r="O119" s="410">
        <v>-150</v>
      </c>
      <c r="P119" s="411">
        <v>-167</v>
      </c>
    </row>
    <row r="120" spans="3:16" x14ac:dyDescent="0.25">
      <c r="C120" s="403" t="s">
        <v>140</v>
      </c>
      <c r="D120" s="404">
        <v>1.28</v>
      </c>
      <c r="E120" s="405">
        <f t="shared" si="34"/>
        <v>125644.8</v>
      </c>
      <c r="F120" s="406">
        <f t="shared" si="35"/>
        <v>3141.1200000000003</v>
      </c>
      <c r="G120" s="618"/>
      <c r="I120" s="408" t="s">
        <v>159</v>
      </c>
      <c r="J120" s="409" t="s">
        <v>154</v>
      </c>
      <c r="K120" s="410">
        <v>-5</v>
      </c>
      <c r="L120" s="410">
        <v>-5</v>
      </c>
      <c r="M120" s="410">
        <v>-8</v>
      </c>
      <c r="N120" s="410">
        <v>-9</v>
      </c>
      <c r="O120" s="410">
        <v>-12</v>
      </c>
      <c r="P120" s="411">
        <v>-14</v>
      </c>
    </row>
    <row r="121" spans="3:16" x14ac:dyDescent="0.25">
      <c r="I121" s="408" t="s">
        <v>160</v>
      </c>
      <c r="J121" s="409" t="s">
        <v>156</v>
      </c>
      <c r="K121" s="410">
        <v>-8</v>
      </c>
      <c r="L121" s="410">
        <v>-9</v>
      </c>
      <c r="M121" s="410">
        <v>-13</v>
      </c>
      <c r="N121" s="410">
        <v>-17</v>
      </c>
      <c r="O121" s="410">
        <v>-22</v>
      </c>
      <c r="P121" s="411">
        <v>-26</v>
      </c>
    </row>
    <row r="122" spans="3:16" x14ac:dyDescent="0.25">
      <c r="I122" s="408" t="s">
        <v>162</v>
      </c>
      <c r="J122" s="409" t="s">
        <v>161</v>
      </c>
      <c r="K122" s="410">
        <v>-29</v>
      </c>
      <c r="L122" s="410">
        <v>-35</v>
      </c>
      <c r="M122" s="410">
        <v>-48</v>
      </c>
      <c r="N122" s="410">
        <v>-62</v>
      </c>
      <c r="O122" s="410">
        <v>-75</v>
      </c>
      <c r="P122" s="411">
        <v>-89</v>
      </c>
    </row>
    <row r="123" spans="3:16" x14ac:dyDescent="0.25">
      <c r="I123" s="408" t="s">
        <v>162</v>
      </c>
      <c r="J123" s="409" t="s">
        <v>163</v>
      </c>
      <c r="K123" s="410">
        <v>-11</v>
      </c>
      <c r="L123" s="410">
        <v>-13</v>
      </c>
      <c r="M123" s="410">
        <v>-18</v>
      </c>
      <c r="N123" s="410">
        <v>-23</v>
      </c>
      <c r="O123" s="410">
        <v>-28</v>
      </c>
      <c r="P123" s="411">
        <v>-33</v>
      </c>
    </row>
    <row r="124" spans="3:16" x14ac:dyDescent="0.25">
      <c r="I124" s="408" t="s">
        <v>164</v>
      </c>
      <c r="J124" s="409" t="s">
        <v>154</v>
      </c>
      <c r="K124" s="410">
        <v>-12</v>
      </c>
      <c r="L124" s="410">
        <v>-14</v>
      </c>
      <c r="M124" s="410">
        <v>-21</v>
      </c>
      <c r="N124" s="410">
        <v>-27</v>
      </c>
      <c r="O124" s="410">
        <v>-34</v>
      </c>
      <c r="P124" s="411">
        <v>-40</v>
      </c>
    </row>
    <row r="125" spans="3:16" x14ac:dyDescent="0.25">
      <c r="I125" s="408" t="s">
        <v>164</v>
      </c>
      <c r="J125" s="409" t="s">
        <v>156</v>
      </c>
      <c r="K125" s="410">
        <v>-24</v>
      </c>
      <c r="L125" s="410">
        <v>-28</v>
      </c>
      <c r="M125" s="410">
        <v>-36</v>
      </c>
      <c r="N125" s="410">
        <v>-44</v>
      </c>
      <c r="O125" s="410">
        <v>-52</v>
      </c>
      <c r="P125" s="411">
        <v>-60</v>
      </c>
    </row>
    <row r="126" spans="3:16" x14ac:dyDescent="0.25">
      <c r="I126" s="408" t="s">
        <v>166</v>
      </c>
      <c r="J126" s="409" t="s">
        <v>165</v>
      </c>
      <c r="K126" s="410">
        <v>-29</v>
      </c>
      <c r="L126" s="410">
        <v>-33</v>
      </c>
      <c r="M126" s="410">
        <v>-50</v>
      </c>
      <c r="N126" s="410">
        <v>-63</v>
      </c>
      <c r="O126" s="410">
        <v>-79</v>
      </c>
      <c r="P126" s="411">
        <v>-96</v>
      </c>
    </row>
    <row r="127" spans="3:16" x14ac:dyDescent="0.25">
      <c r="I127" s="408" t="s">
        <v>148</v>
      </c>
      <c r="J127" s="413"/>
      <c r="K127" s="410">
        <v>-29</v>
      </c>
      <c r="L127" s="410">
        <v>-30</v>
      </c>
      <c r="M127" s="410">
        <v>-40</v>
      </c>
      <c r="N127" s="410">
        <v>-50</v>
      </c>
      <c r="O127" s="410">
        <v>-60</v>
      </c>
      <c r="P127" s="411">
        <v>-70</v>
      </c>
    </row>
    <row r="128" spans="3:16" x14ac:dyDescent="0.25">
      <c r="I128" s="408" t="s">
        <v>149</v>
      </c>
      <c r="J128" s="413"/>
      <c r="K128" s="410">
        <v>-43</v>
      </c>
      <c r="L128" s="410">
        <v>-44</v>
      </c>
      <c r="M128" s="410">
        <v>-51</v>
      </c>
      <c r="N128" s="410">
        <v>-58</v>
      </c>
      <c r="O128" s="410">
        <v>-65</v>
      </c>
      <c r="P128" s="411">
        <v>-73</v>
      </c>
    </row>
    <row r="129" spans="9:16" x14ac:dyDescent="0.25">
      <c r="I129" s="408" t="s">
        <v>150</v>
      </c>
      <c r="J129" s="413"/>
      <c r="K129" s="410">
        <v>-12</v>
      </c>
      <c r="L129" s="410">
        <v>-12</v>
      </c>
      <c r="M129" s="410">
        <v>-12</v>
      </c>
      <c r="N129" s="410">
        <v>-12</v>
      </c>
      <c r="O129" s="410">
        <v>-12</v>
      </c>
      <c r="P129" s="411">
        <v>-12</v>
      </c>
    </row>
    <row r="130" spans="9:16" x14ac:dyDescent="0.25">
      <c r="I130" s="408" t="s">
        <v>151</v>
      </c>
      <c r="J130" s="413"/>
      <c r="K130" s="410">
        <v>-11</v>
      </c>
      <c r="L130" s="410">
        <v>-11</v>
      </c>
      <c r="M130" s="410">
        <v>-11</v>
      </c>
      <c r="N130" s="410">
        <v>-11</v>
      </c>
      <c r="O130" s="410">
        <v>-11</v>
      </c>
      <c r="P130" s="411">
        <v>-11</v>
      </c>
    </row>
    <row r="131" spans="9:16" x14ac:dyDescent="0.25">
      <c r="I131" s="408" t="s">
        <v>152</v>
      </c>
      <c r="J131" s="413"/>
      <c r="K131" s="410">
        <v>-11</v>
      </c>
      <c r="L131" s="410">
        <v>-11</v>
      </c>
      <c r="M131" s="410">
        <v>-11</v>
      </c>
      <c r="N131" s="410">
        <v>-11</v>
      </c>
      <c r="O131" s="410">
        <v>-11</v>
      </c>
      <c r="P131" s="411">
        <v>-11</v>
      </c>
    </row>
    <row r="132" spans="9:16" x14ac:dyDescent="0.25">
      <c r="I132" s="408" t="s">
        <v>153</v>
      </c>
      <c r="J132" s="413"/>
      <c r="K132" s="410">
        <v>-16</v>
      </c>
      <c r="L132" s="410">
        <v>-16</v>
      </c>
      <c r="M132" s="410">
        <v>-16</v>
      </c>
      <c r="N132" s="410">
        <v>-16</v>
      </c>
      <c r="O132" s="410">
        <v>-16</v>
      </c>
      <c r="P132" s="411">
        <v>-16</v>
      </c>
    </row>
    <row r="133" spans="9:16" x14ac:dyDescent="0.25">
      <c r="J133" s="386"/>
      <c r="K133" s="386"/>
      <c r="N133"/>
      <c r="O133"/>
    </row>
    <row r="134" spans="9:16" x14ac:dyDescent="0.25">
      <c r="I134" s="414"/>
      <c r="J134" s="600" t="s">
        <v>408</v>
      </c>
      <c r="K134" s="400">
        <v>0</v>
      </c>
      <c r="L134" s="400">
        <v>1</v>
      </c>
      <c r="M134" s="400">
        <v>2</v>
      </c>
      <c r="N134" s="400">
        <v>3</v>
      </c>
      <c r="O134" s="400">
        <v>4</v>
      </c>
      <c r="P134" s="400">
        <v>5</v>
      </c>
    </row>
    <row r="135" spans="9:16" x14ac:dyDescent="0.25">
      <c r="J135" s="1" t="s">
        <v>183</v>
      </c>
      <c r="K135" s="429">
        <v>0</v>
      </c>
      <c r="L135" s="429">
        <v>0</v>
      </c>
      <c r="M135" s="430">
        <v>0</v>
      </c>
      <c r="N135" s="429">
        <v>193</v>
      </c>
      <c r="O135" s="431">
        <v>0</v>
      </c>
      <c r="P135" s="429">
        <v>0</v>
      </c>
    </row>
    <row r="138" spans="9:16" x14ac:dyDescent="0.25">
      <c r="I138" s="388" t="s">
        <v>278</v>
      </c>
      <c r="J138" s="389" t="s">
        <v>279</v>
      </c>
      <c r="K138" s="390"/>
      <c r="M138" s="388"/>
      <c r="N138" s="391"/>
      <c r="O138" s="392"/>
    </row>
    <row r="139" spans="9:16" x14ac:dyDescent="0.25">
      <c r="I139" s="388" t="s">
        <v>143</v>
      </c>
      <c r="J139" s="390" t="s">
        <v>142</v>
      </c>
      <c r="K139" s="390"/>
      <c r="M139" s="388"/>
      <c r="N139" s="392"/>
      <c r="O139" s="392"/>
    </row>
    <row r="140" spans="9:16" x14ac:dyDescent="0.25">
      <c r="I140" s="388" t="s">
        <v>145</v>
      </c>
      <c r="J140" s="597" t="s">
        <v>401</v>
      </c>
      <c r="K140" s="409"/>
      <c r="M140" s="388"/>
      <c r="N140" s="392"/>
      <c r="O140" s="392"/>
    </row>
    <row r="141" spans="9:16" x14ac:dyDescent="0.25">
      <c r="I141" s="388" t="s">
        <v>146</v>
      </c>
      <c r="J141" s="397">
        <v>45200</v>
      </c>
      <c r="K141" s="398"/>
      <c r="M141" s="388"/>
      <c r="N141" s="399"/>
      <c r="O141" s="399"/>
    </row>
    <row r="142" spans="9:16" x14ac:dyDescent="0.25">
      <c r="I142" s="401"/>
      <c r="J142" s="401"/>
      <c r="K142" s="401"/>
    </row>
    <row r="143" spans="9:16" x14ac:dyDescent="0.25">
      <c r="I143" s="402"/>
      <c r="J143" s="402"/>
      <c r="K143" s="400" t="s">
        <v>17</v>
      </c>
      <c r="L143" s="400" t="s">
        <v>18</v>
      </c>
      <c r="M143" s="400" t="s">
        <v>19</v>
      </c>
      <c r="N143" s="400" t="s">
        <v>20</v>
      </c>
      <c r="O143" s="400" t="s">
        <v>147</v>
      </c>
      <c r="P143" s="400" t="s">
        <v>140</v>
      </c>
    </row>
    <row r="144" spans="9:16" x14ac:dyDescent="0.25">
      <c r="I144" s="408" t="s">
        <v>155</v>
      </c>
      <c r="J144" s="409" t="s">
        <v>154</v>
      </c>
      <c r="K144" s="410">
        <v>-43</v>
      </c>
      <c r="L144" s="410">
        <v>-50</v>
      </c>
      <c r="M144" s="410">
        <v>-58</v>
      </c>
      <c r="N144" s="410">
        <v>-66</v>
      </c>
      <c r="O144" s="410">
        <v>-73</v>
      </c>
      <c r="P144" s="411">
        <v>-81</v>
      </c>
    </row>
    <row r="145" spans="9:16" x14ac:dyDescent="0.25">
      <c r="I145" s="408" t="s">
        <v>155</v>
      </c>
      <c r="J145" s="409" t="s">
        <v>156</v>
      </c>
      <c r="K145" s="410">
        <v>-58</v>
      </c>
      <c r="L145" s="410">
        <v>-69</v>
      </c>
      <c r="M145" s="410">
        <v>-80</v>
      </c>
      <c r="N145" s="410">
        <v>-91</v>
      </c>
      <c r="O145" s="410">
        <v>-102</v>
      </c>
      <c r="P145" s="411">
        <v>-113</v>
      </c>
    </row>
    <row r="146" spans="9:16" x14ac:dyDescent="0.25">
      <c r="I146" s="408" t="s">
        <v>158</v>
      </c>
      <c r="J146" s="409" t="s">
        <v>157</v>
      </c>
      <c r="K146" s="410">
        <v>-100</v>
      </c>
      <c r="L146" s="410">
        <v>-117</v>
      </c>
      <c r="M146" s="410">
        <v>-138</v>
      </c>
      <c r="N146" s="410">
        <v>-154</v>
      </c>
      <c r="O146" s="410">
        <v>-171</v>
      </c>
      <c r="P146" s="411">
        <v>-188</v>
      </c>
    </row>
    <row r="147" spans="9:16" x14ac:dyDescent="0.25">
      <c r="I147" s="408" t="s">
        <v>159</v>
      </c>
      <c r="J147" s="409" t="s">
        <v>154</v>
      </c>
      <c r="K147" s="410">
        <v>-5</v>
      </c>
      <c r="L147" s="410">
        <v>-5</v>
      </c>
      <c r="M147" s="410">
        <v>-8</v>
      </c>
      <c r="N147" s="410">
        <v>-9</v>
      </c>
      <c r="O147" s="410">
        <v>-12</v>
      </c>
      <c r="P147" s="411">
        <v>-14</v>
      </c>
    </row>
    <row r="148" spans="9:16" x14ac:dyDescent="0.25">
      <c r="I148" s="408" t="s">
        <v>160</v>
      </c>
      <c r="J148" s="409" t="s">
        <v>156</v>
      </c>
      <c r="K148" s="410">
        <v>-8</v>
      </c>
      <c r="L148" s="410">
        <v>-9</v>
      </c>
      <c r="M148" s="410">
        <v>-13</v>
      </c>
      <c r="N148" s="410">
        <v>-17</v>
      </c>
      <c r="O148" s="410">
        <v>-22</v>
      </c>
      <c r="P148" s="411">
        <v>-26</v>
      </c>
    </row>
    <row r="149" spans="9:16" x14ac:dyDescent="0.25">
      <c r="I149" s="408" t="s">
        <v>162</v>
      </c>
      <c r="J149" s="409" t="s">
        <v>161</v>
      </c>
      <c r="K149" s="410">
        <v>-43</v>
      </c>
      <c r="L149" s="410">
        <v>-51</v>
      </c>
      <c r="M149" s="410">
        <v>-71</v>
      </c>
      <c r="N149" s="410">
        <v>-91</v>
      </c>
      <c r="O149" s="410">
        <v>-111</v>
      </c>
      <c r="P149" s="411">
        <v>-131</v>
      </c>
    </row>
    <row r="150" spans="9:16" x14ac:dyDescent="0.25">
      <c r="I150" s="408" t="s">
        <v>162</v>
      </c>
      <c r="J150" s="409" t="s">
        <v>163</v>
      </c>
      <c r="K150" s="410">
        <v>-9</v>
      </c>
      <c r="L150" s="410">
        <v>-10</v>
      </c>
      <c r="M150" s="410">
        <v>-23</v>
      </c>
      <c r="N150" s="410">
        <v>-36</v>
      </c>
      <c r="O150" s="410">
        <v>-48</v>
      </c>
      <c r="P150" s="411">
        <v>-61</v>
      </c>
    </row>
    <row r="151" spans="9:16" x14ac:dyDescent="0.25">
      <c r="I151" s="408" t="s">
        <v>164</v>
      </c>
      <c r="J151" s="409" t="s">
        <v>154</v>
      </c>
      <c r="K151" s="410">
        <v>-12</v>
      </c>
      <c r="L151" s="410">
        <v>-14</v>
      </c>
      <c r="M151" s="410">
        <v>-21</v>
      </c>
      <c r="N151" s="410">
        <v>-27</v>
      </c>
      <c r="O151" s="410">
        <v>-34</v>
      </c>
      <c r="P151" s="411">
        <v>-40</v>
      </c>
    </row>
    <row r="152" spans="9:16" x14ac:dyDescent="0.25">
      <c r="I152" s="408" t="s">
        <v>164</v>
      </c>
      <c r="J152" s="409" t="s">
        <v>156</v>
      </c>
      <c r="K152" s="410">
        <v>-24</v>
      </c>
      <c r="L152" s="410">
        <v>-28</v>
      </c>
      <c r="M152" s="410">
        <v>-36</v>
      </c>
      <c r="N152" s="410">
        <v>-44</v>
      </c>
      <c r="O152" s="410">
        <v>-52</v>
      </c>
      <c r="P152" s="411">
        <v>-60</v>
      </c>
    </row>
    <row r="153" spans="9:16" x14ac:dyDescent="0.25">
      <c r="I153" s="408" t="s">
        <v>166</v>
      </c>
      <c r="J153" s="409" t="s">
        <v>165</v>
      </c>
      <c r="K153" s="410">
        <v>-29</v>
      </c>
      <c r="L153" s="410">
        <v>-33</v>
      </c>
      <c r="M153" s="410">
        <v>-50</v>
      </c>
      <c r="N153" s="410">
        <v>-63</v>
      </c>
      <c r="O153" s="410">
        <v>-79</v>
      </c>
      <c r="P153" s="411">
        <v>-96</v>
      </c>
    </row>
    <row r="154" spans="9:16" x14ac:dyDescent="0.25">
      <c r="I154" s="408" t="s">
        <v>148</v>
      </c>
      <c r="J154" s="413"/>
      <c r="K154" s="410">
        <v>-29</v>
      </c>
      <c r="L154" s="410">
        <v>-30</v>
      </c>
      <c r="M154" s="410">
        <v>-40</v>
      </c>
      <c r="N154" s="410">
        <v>-50</v>
      </c>
      <c r="O154" s="410">
        <v>-60</v>
      </c>
      <c r="P154" s="411">
        <v>-70</v>
      </c>
    </row>
    <row r="155" spans="9:16" x14ac:dyDescent="0.25">
      <c r="I155" s="408" t="s">
        <v>149</v>
      </c>
      <c r="J155" s="413"/>
      <c r="K155" s="410">
        <v>-43</v>
      </c>
      <c r="L155" s="410">
        <v>-44</v>
      </c>
      <c r="M155" s="410">
        <v>-51</v>
      </c>
      <c r="N155" s="410">
        <v>-58</v>
      </c>
      <c r="O155" s="410">
        <v>-65</v>
      </c>
      <c r="P155" s="411">
        <v>-73</v>
      </c>
    </row>
    <row r="156" spans="9:16" x14ac:dyDescent="0.25">
      <c r="I156" s="408" t="s">
        <v>150</v>
      </c>
      <c r="J156" s="413"/>
      <c r="K156" s="410">
        <v>-12</v>
      </c>
      <c r="L156" s="410">
        <v>-12</v>
      </c>
      <c r="M156" s="410">
        <v>-12</v>
      </c>
      <c r="N156" s="410">
        <v>-12</v>
      </c>
      <c r="O156" s="410">
        <v>-12</v>
      </c>
      <c r="P156" s="411">
        <v>-12</v>
      </c>
    </row>
    <row r="157" spans="9:16" x14ac:dyDescent="0.25">
      <c r="I157" s="408" t="s">
        <v>151</v>
      </c>
      <c r="J157" s="413"/>
      <c r="K157" s="410">
        <v>-11</v>
      </c>
      <c r="L157" s="410">
        <v>-11</v>
      </c>
      <c r="M157" s="410">
        <v>-11</v>
      </c>
      <c r="N157" s="410">
        <v>-11</v>
      </c>
      <c r="O157" s="410">
        <v>-11</v>
      </c>
      <c r="P157" s="411">
        <v>-11</v>
      </c>
    </row>
    <row r="158" spans="9:16" x14ac:dyDescent="0.25">
      <c r="I158" s="408" t="s">
        <v>152</v>
      </c>
      <c r="J158" s="413"/>
      <c r="K158" s="410">
        <v>-11</v>
      </c>
      <c r="L158" s="410">
        <v>-11</v>
      </c>
      <c r="M158" s="410">
        <v>-11</v>
      </c>
      <c r="N158" s="410">
        <v>-11</v>
      </c>
      <c r="O158" s="410">
        <v>-11</v>
      </c>
      <c r="P158" s="411">
        <v>-11</v>
      </c>
    </row>
    <row r="159" spans="9:16" x14ac:dyDescent="0.25">
      <c r="I159" s="408" t="s">
        <v>153</v>
      </c>
      <c r="J159" s="413"/>
      <c r="K159" s="410">
        <v>-16</v>
      </c>
      <c r="L159" s="410">
        <v>-16</v>
      </c>
      <c r="M159" s="410">
        <v>-16</v>
      </c>
      <c r="N159" s="410">
        <v>-16</v>
      </c>
      <c r="O159" s="410">
        <v>-16</v>
      </c>
      <c r="P159" s="411">
        <v>-16</v>
      </c>
    </row>
    <row r="160" spans="9:16" x14ac:dyDescent="0.25">
      <c r="J160" s="386"/>
      <c r="K160" s="386"/>
      <c r="N160"/>
      <c r="O160"/>
    </row>
    <row r="161" spans="9:16" x14ac:dyDescent="0.25">
      <c r="I161" s="414"/>
      <c r="J161" s="600" t="s">
        <v>408</v>
      </c>
      <c r="K161" s="400">
        <v>0</v>
      </c>
      <c r="L161" s="400">
        <v>1</v>
      </c>
      <c r="M161" s="400">
        <v>2</v>
      </c>
      <c r="N161" s="400">
        <v>3</v>
      </c>
      <c r="O161" s="400">
        <v>4</v>
      </c>
      <c r="P161" s="400">
        <v>5</v>
      </c>
    </row>
    <row r="162" spans="9:16" x14ac:dyDescent="0.25">
      <c r="J162" s="1" t="s">
        <v>183</v>
      </c>
      <c r="K162" s="429">
        <v>0</v>
      </c>
      <c r="L162" s="429">
        <v>0</v>
      </c>
      <c r="M162" s="430">
        <v>0</v>
      </c>
      <c r="N162" s="429">
        <v>0</v>
      </c>
      <c r="O162" s="431">
        <v>0</v>
      </c>
      <c r="P162" s="429">
        <v>0</v>
      </c>
    </row>
  </sheetData>
  <sheetProtection algorithmName="SHA-512" hashValue="bmyVrzL8MwR1+kn3GTTT3NDq66ExMolV3dY0Tk4Ra7Or4iA8rkWwn6tOa2GS62EfkrNM+m0aX3Y7gqXN8SRpYg==" saltValue="qnVIAmFi7t8t1eg6RWaUMA==" spinCount="100000" sheet="1" objects="1" scenarios="1" formatCells="0" formatColumns="0" formatRows="0"/>
  <mergeCells count="19">
    <mergeCell ref="C13:E13"/>
    <mergeCell ref="C14:E14"/>
    <mergeCell ref="C19:D19"/>
    <mergeCell ref="C18:D18"/>
    <mergeCell ref="C20:D20"/>
    <mergeCell ref="C70:C79"/>
    <mergeCell ref="C21:E21"/>
    <mergeCell ref="C87:D87"/>
    <mergeCell ref="C85:D85"/>
    <mergeCell ref="J17:L17"/>
    <mergeCell ref="C26:C35"/>
    <mergeCell ref="C37:C46"/>
    <mergeCell ref="C48:C57"/>
    <mergeCell ref="C59:C68"/>
    <mergeCell ref="G17:I17"/>
    <mergeCell ref="G18:I18"/>
    <mergeCell ref="G19:I19"/>
    <mergeCell ref="G20:I20"/>
    <mergeCell ref="G21:I21"/>
  </mergeCells>
  <conditionalFormatting sqref="C26">
    <cfRule type="cellIs" dxfId="6" priority="12" operator="equal">
      <formula>"Select AMI Tier"</formula>
    </cfRule>
  </conditionalFormatting>
  <conditionalFormatting sqref="C37">
    <cfRule type="cellIs" dxfId="5" priority="4" operator="equal">
      <formula>"Select AMI Tier"</formula>
    </cfRule>
  </conditionalFormatting>
  <conditionalFormatting sqref="C48">
    <cfRule type="cellIs" dxfId="4" priority="3" operator="equal">
      <formula>"Select AMI Tier"</formula>
    </cfRule>
  </conditionalFormatting>
  <conditionalFormatting sqref="C59">
    <cfRule type="cellIs" dxfId="3" priority="2" operator="equal">
      <formula>"Select AMI Tier"</formula>
    </cfRule>
  </conditionalFormatting>
  <conditionalFormatting sqref="C70">
    <cfRule type="cellIs" dxfId="2" priority="1" operator="equal">
      <formula>"Select AMI Tier"</formula>
    </cfRule>
  </conditionalFormatting>
  <dataValidations count="3">
    <dataValidation type="list" allowBlank="1" showInputMessage="1" showErrorMessage="1" sqref="C70 C59 C48" xr:uid="{7F782F81-1FC8-4A98-881E-040D48F5E1CE}">
      <formula1>"Select AMI Tier,0-20% AMI,21-30% AMI,31-50% AMI,51-60% AMI,60+% AMI"</formula1>
    </dataValidation>
    <dataValidation type="list" allowBlank="1" showInputMessage="1" showErrorMessage="1" sqref="C26:C35 C37:C46" xr:uid="{D64D3982-F43A-4EEF-A1FE-18375C2133E5}">
      <formula1>"Select AMI Tier,0-20% AMI,21-30% AMI,31-50% AMI,51-60% AMI,61-80% AMI,81-120% AMI,Greater than 120% AMI"</formula1>
    </dataValidation>
    <dataValidation type="list" allowBlank="1" showInputMessage="1" showErrorMessage="1" sqref="E26:E35 E37:E46 E48:E57 E59:E68 E70:E79" xr:uid="{391FBF71-9494-4797-9393-566CFFD36F82}">
      <formula1>"High-Rise/Low-Rise/Inner Row,Semi-Detached/Duplex,Detached House"</formula1>
    </dataValidation>
  </dataValidations>
  <hyperlinks>
    <hyperlink ref="J83" r:id="rId1" xr:uid="{7385858E-F4AB-48E2-B45D-A4955527CBBA}"/>
    <hyperlink ref="J111" r:id="rId2" xr:uid="{55A3DE45-1AC7-47AD-892F-62B817F6787B}"/>
    <hyperlink ref="J138" r:id="rId3" xr:uid="{1F185BE1-7D0D-482D-9EA4-0F9018592882}"/>
    <hyperlink ref="E83" r:id="rId4" display="https://www.phfa.org/mhp/rent_and_income_limits/" xr:uid="{8BA39EE8-61FD-4AEF-8D67-DEB1D3FC499E}"/>
  </hyperlinks>
  <pageMargins left="0.7" right="0.7" top="0.75" bottom="0.75" header="0.3" footer="0.3"/>
  <pageSetup orientation="portrait" horizontalDpi="1200" verticalDpi="1200"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D3B2C-28D6-49BA-A9D5-6F80EFDBDE72}">
  <sheetPr codeName="Sheet14">
    <tabColor theme="5" tint="0.79998168889431442"/>
  </sheetPr>
  <dimension ref="A3:J24"/>
  <sheetViews>
    <sheetView showGridLines="0" zoomScale="70" zoomScaleNormal="70" workbookViewId="0">
      <selection activeCell="G18" sqref="G18"/>
    </sheetView>
  </sheetViews>
  <sheetFormatPr defaultColWidth="9.140625" defaultRowHeight="15" x14ac:dyDescent="0.25"/>
  <cols>
    <col min="1" max="1" width="15.42578125" customWidth="1"/>
    <col min="2" max="2" width="8.28515625" customWidth="1"/>
    <col min="3" max="3" width="47.5703125" customWidth="1"/>
    <col min="4" max="4" width="16.28515625" bestFit="1" customWidth="1"/>
    <col min="5" max="5" width="18.28515625" customWidth="1"/>
    <col min="6" max="6" width="15.5703125" customWidth="1"/>
    <col min="7" max="7" width="14.140625" customWidth="1"/>
    <col min="8" max="9" width="14" customWidth="1"/>
    <col min="10" max="10" width="16.85546875" customWidth="1"/>
  </cols>
  <sheetData>
    <row r="3" spans="1:9" ht="18.75" x14ac:dyDescent="0.3">
      <c r="A3" s="432" t="s">
        <v>320</v>
      </c>
      <c r="B3" s="381"/>
      <c r="C3" s="433"/>
    </row>
    <row r="4" spans="1:9" ht="15.75" x14ac:dyDescent="0.25">
      <c r="B4" s="434"/>
      <c r="C4" s="434"/>
    </row>
    <row r="5" spans="1:9" ht="30" x14ac:dyDescent="0.25">
      <c r="B5" s="434"/>
      <c r="C5" s="434"/>
      <c r="D5" s="400" t="s">
        <v>264</v>
      </c>
      <c r="E5" s="400" t="s">
        <v>265</v>
      </c>
      <c r="F5" s="401" t="s">
        <v>297</v>
      </c>
      <c r="G5" s="401" t="s">
        <v>266</v>
      </c>
      <c r="H5" s="401" t="s">
        <v>267</v>
      </c>
      <c r="I5" s="401" t="s">
        <v>268</v>
      </c>
    </row>
    <row r="6" spans="1:9" ht="15.75" x14ac:dyDescent="0.25">
      <c r="B6" s="678" t="str">
        <f>_xlfn.CONCAT('F-1. Budget Summary'!B34," - ",'F-1. Budget Summary'!C34)</f>
        <v xml:space="preserve">Senior Construction Loan - </v>
      </c>
      <c r="C6" s="679"/>
      <c r="D6" s="435">
        <f>'F-1. Budget Summary'!F34</f>
        <v>0</v>
      </c>
      <c r="E6" s="436"/>
      <c r="F6" s="436"/>
      <c r="G6" s="436"/>
      <c r="H6" s="436"/>
      <c r="I6" s="437"/>
    </row>
    <row r="7" spans="1:9" ht="15.75" x14ac:dyDescent="0.25">
      <c r="B7" s="438" t="s">
        <v>308</v>
      </c>
      <c r="C7" s="265"/>
      <c r="D7" s="439"/>
      <c r="E7" s="453">
        <v>0</v>
      </c>
      <c r="F7" s="454">
        <v>0</v>
      </c>
      <c r="G7" s="440">
        <f>(E7*D6)/12</f>
        <v>0</v>
      </c>
      <c r="H7" s="440">
        <f>G7*F7</f>
        <v>0</v>
      </c>
      <c r="I7" s="440"/>
    </row>
    <row r="8" spans="1:9" ht="15.75" x14ac:dyDescent="0.25">
      <c r="B8" s="441" t="s">
        <v>252</v>
      </c>
      <c r="C8" s="442"/>
      <c r="D8" s="443"/>
      <c r="E8" s="455">
        <v>0</v>
      </c>
      <c r="F8" s="456">
        <v>0</v>
      </c>
      <c r="G8" s="440">
        <f>(E8*D6)/12</f>
        <v>0</v>
      </c>
      <c r="H8" s="440">
        <f>G8*F8</f>
        <v>0</v>
      </c>
      <c r="I8" s="440">
        <f>G8*F8</f>
        <v>0</v>
      </c>
    </row>
    <row r="9" spans="1:9" ht="15.75" x14ac:dyDescent="0.25">
      <c r="B9" s="678" t="str">
        <f>_xlfn.CONCAT('F-1. Budget Summary'!B35," - ",'F-1. Budget Summary'!C35)</f>
        <v xml:space="preserve">Subordinate Construction Loan - </v>
      </c>
      <c r="C9" s="679"/>
      <c r="D9" s="435">
        <f>'F-1. Budget Summary'!F35</f>
        <v>0</v>
      </c>
      <c r="E9" s="444"/>
      <c r="F9" s="436"/>
      <c r="G9" s="436"/>
      <c r="H9" s="436"/>
      <c r="I9" s="437"/>
    </row>
    <row r="10" spans="1:9" ht="15.75" x14ac:dyDescent="0.25">
      <c r="B10" s="441" t="s">
        <v>308</v>
      </c>
      <c r="C10" s="442"/>
      <c r="D10" s="443"/>
      <c r="E10" s="453">
        <v>0</v>
      </c>
      <c r="F10" s="454">
        <v>0</v>
      </c>
      <c r="G10" s="440">
        <f>(E10*D9)/12</f>
        <v>0</v>
      </c>
      <c r="H10" s="440">
        <f>G10*F10</f>
        <v>0</v>
      </c>
      <c r="I10" s="445"/>
    </row>
    <row r="11" spans="1:9" ht="15.75" x14ac:dyDescent="0.25">
      <c r="B11" s="441" t="s">
        <v>252</v>
      </c>
      <c r="C11" s="442"/>
      <c r="D11" s="443"/>
      <c r="E11" s="455">
        <v>0</v>
      </c>
      <c r="F11" s="456">
        <v>0</v>
      </c>
      <c r="G11" s="440">
        <f>(E11*D9)/12</f>
        <v>0</v>
      </c>
      <c r="H11" s="440">
        <f>G11*F11</f>
        <v>0</v>
      </c>
      <c r="I11" s="440">
        <f>G11*F11</f>
        <v>0</v>
      </c>
    </row>
    <row r="12" spans="1:9" ht="15.75" x14ac:dyDescent="0.25">
      <c r="B12" s="678" t="str">
        <f>_xlfn.CONCAT('F-1. Budget Summary'!B36," - ",'F-1. Budget Summary'!C36)</f>
        <v xml:space="preserve">Tax Exempt Bonds (4% Only) - </v>
      </c>
      <c r="C12" s="679"/>
      <c r="D12" s="435">
        <f>'F-1. Budget Summary'!F36</f>
        <v>0</v>
      </c>
      <c r="E12" s="444"/>
      <c r="F12" s="436"/>
      <c r="G12" s="436"/>
      <c r="H12" s="436"/>
      <c r="I12" s="437"/>
    </row>
    <row r="13" spans="1:9" ht="15.75" x14ac:dyDescent="0.25">
      <c r="B13" s="441" t="s">
        <v>308</v>
      </c>
      <c r="C13" s="442"/>
      <c r="D13" s="443"/>
      <c r="E13" s="453">
        <v>0</v>
      </c>
      <c r="F13" s="454">
        <v>0</v>
      </c>
      <c r="G13" s="440">
        <f>(E13*D12)/12</f>
        <v>0</v>
      </c>
      <c r="H13" s="440">
        <f>G13*F13</f>
        <v>0</v>
      </c>
      <c r="I13" s="445"/>
    </row>
    <row r="14" spans="1:9" ht="15.75" x14ac:dyDescent="0.25">
      <c r="B14" s="441" t="s">
        <v>252</v>
      </c>
      <c r="C14" s="442"/>
      <c r="D14" s="443"/>
      <c r="E14" s="455">
        <v>0</v>
      </c>
      <c r="F14" s="456">
        <v>0</v>
      </c>
      <c r="G14" s="440">
        <f>(E14*D12)/12</f>
        <v>0</v>
      </c>
      <c r="H14" s="440">
        <f>G14*F14</f>
        <v>0</v>
      </c>
      <c r="I14" s="440">
        <f>G14*F14</f>
        <v>0</v>
      </c>
    </row>
    <row r="15" spans="1:9" ht="15.75" x14ac:dyDescent="0.25">
      <c r="B15" s="678" t="str">
        <f>_xlfn.CONCAT('F-1. Budget Summary'!B57," - ",'F-1. Budget Summary'!C57)</f>
        <v xml:space="preserve">Other Sources (Interest Carrying) - </v>
      </c>
      <c r="C15" s="679"/>
      <c r="D15" s="435">
        <f>'F-1. Budget Summary'!F57</f>
        <v>0</v>
      </c>
      <c r="E15" s="444"/>
      <c r="F15" s="436"/>
      <c r="G15" s="436"/>
      <c r="H15" s="436"/>
      <c r="I15" s="437"/>
    </row>
    <row r="16" spans="1:9" ht="15.75" x14ac:dyDescent="0.25">
      <c r="B16" s="441" t="s">
        <v>308</v>
      </c>
      <c r="C16" s="442"/>
      <c r="D16" s="435"/>
      <c r="E16" s="453">
        <v>0</v>
      </c>
      <c r="F16" s="454">
        <v>0</v>
      </c>
      <c r="G16" s="440">
        <f>(E16*D15)/12</f>
        <v>0</v>
      </c>
      <c r="H16" s="440">
        <f>G16*F16</f>
        <v>0</v>
      </c>
      <c r="I16" s="445"/>
    </row>
    <row r="17" spans="1:10" ht="15.75" x14ac:dyDescent="0.25">
      <c r="B17" s="446" t="s">
        <v>252</v>
      </c>
      <c r="C17" s="447"/>
      <c r="D17" s="435"/>
      <c r="E17" s="457">
        <v>0</v>
      </c>
      <c r="F17" s="458">
        <v>0</v>
      </c>
      <c r="G17" s="440">
        <f>(E17*D15)/12</f>
        <v>0</v>
      </c>
      <c r="H17" s="440">
        <f>F17*E17</f>
        <v>0</v>
      </c>
      <c r="I17" s="440">
        <f>G17*F17</f>
        <v>0</v>
      </c>
    </row>
    <row r="18" spans="1:10" ht="15.75" x14ac:dyDescent="0.25">
      <c r="B18" s="74"/>
      <c r="C18" s="74"/>
    </row>
    <row r="20" spans="1:10" ht="18.75" x14ac:dyDescent="0.3">
      <c r="A20" s="432" t="s">
        <v>321</v>
      </c>
      <c r="B20" s="448"/>
      <c r="C20" s="433"/>
    </row>
    <row r="21" spans="1:10" ht="52.5" customHeight="1" x14ac:dyDescent="0.25">
      <c r="B21" s="682" t="s">
        <v>269</v>
      </c>
      <c r="C21" s="682"/>
      <c r="D21" s="449" t="s">
        <v>79</v>
      </c>
      <c r="E21" s="450" t="s">
        <v>270</v>
      </c>
      <c r="F21" s="450" t="s">
        <v>271</v>
      </c>
      <c r="G21" s="450" t="s">
        <v>272</v>
      </c>
      <c r="H21" s="450" t="s">
        <v>273</v>
      </c>
      <c r="I21" s="450" t="s">
        <v>274</v>
      </c>
      <c r="J21" s="450" t="s">
        <v>80</v>
      </c>
    </row>
    <row r="22" spans="1:10" ht="15.75" x14ac:dyDescent="0.25">
      <c r="B22" s="680" t="str">
        <f>_xlfn.CONCAT('F-1. Budget Summary'!B70," - ",'F-1. Budget Summary'!C70)</f>
        <v xml:space="preserve">Permanent First Mortgage - </v>
      </c>
      <c r="C22" s="681"/>
      <c r="D22" s="451">
        <f>'F-1. Budget Summary'!F70</f>
        <v>0</v>
      </c>
      <c r="E22" s="44">
        <v>0</v>
      </c>
      <c r="F22" s="44">
        <v>0</v>
      </c>
      <c r="G22" s="452">
        <f>F22+E22</f>
        <v>0</v>
      </c>
      <c r="H22" s="43">
        <v>0</v>
      </c>
      <c r="I22" s="43">
        <v>0</v>
      </c>
      <c r="J22" s="552">
        <f>IFERROR(-PMT(G22/12,I22,D22)*12,0)</f>
        <v>0</v>
      </c>
    </row>
    <row r="23" spans="1:10" ht="15.75" x14ac:dyDescent="0.25">
      <c r="B23" s="680" t="str">
        <f>_xlfn.CONCAT('F-1. Budget Summary'!B71," - ",'F-1. Budget Summary'!C71)</f>
        <v xml:space="preserve">Permanent Second Mortgage - </v>
      </c>
      <c r="C23" s="681"/>
      <c r="D23" s="451">
        <f>'F-1. Budget Summary'!F71</f>
        <v>0</v>
      </c>
      <c r="E23" s="44">
        <v>0</v>
      </c>
      <c r="F23" s="44">
        <v>0</v>
      </c>
      <c r="G23" s="452">
        <f>F23+E23</f>
        <v>0</v>
      </c>
      <c r="H23" s="43">
        <v>0</v>
      </c>
      <c r="I23" s="43">
        <v>0</v>
      </c>
      <c r="J23" s="552">
        <f>IFERROR(-PMT(G23/12,I23,D23)*12,0)</f>
        <v>0</v>
      </c>
    </row>
    <row r="24" spans="1:10" ht="15.75" x14ac:dyDescent="0.25">
      <c r="B24" s="680" t="str">
        <f>_xlfn.CONCAT('F-1. Budget Summary'!B72," - ",'F-1. Budget Summary'!C72)</f>
        <v xml:space="preserve">Other Permanent Debt - </v>
      </c>
      <c r="C24" s="681"/>
      <c r="D24" s="451">
        <f>'F-1. Budget Summary'!F72</f>
        <v>0</v>
      </c>
      <c r="E24" s="44">
        <v>0</v>
      </c>
      <c r="F24" s="44">
        <v>0</v>
      </c>
      <c r="G24" s="452">
        <f>F24+E24</f>
        <v>0</v>
      </c>
      <c r="H24" s="43">
        <v>0</v>
      </c>
      <c r="I24" s="43">
        <v>0</v>
      </c>
      <c r="J24" s="552">
        <f>IFERROR(-PMT(G24/12,I24,D24)*12,0)</f>
        <v>0</v>
      </c>
    </row>
  </sheetData>
  <sheetProtection algorithmName="SHA-512" hashValue="7CmySxUYwp8XX3nH63KZv2kurO8oe/MAHQG2xKTUdmGOzZBhKFdROVWa/fhWe+64tNo8ZYzpny4AAniSmrdCMw==" saltValue="XRz125WsT6n4WmpXBvSW3w==" spinCount="100000" sheet="1" objects="1" scenarios="1" formatCells="0" formatColumns="0" formatRows="0"/>
  <mergeCells count="8">
    <mergeCell ref="B6:C6"/>
    <mergeCell ref="B9:C9"/>
    <mergeCell ref="B12:C12"/>
    <mergeCell ref="B23:C23"/>
    <mergeCell ref="B24:C24"/>
    <mergeCell ref="B21:C21"/>
    <mergeCell ref="B22:C22"/>
    <mergeCell ref="B15:C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38CA4-CFCD-4FF3-A9A7-2B8BD842D8BA}">
  <sheetPr codeName="Sheet15">
    <tabColor theme="5" tint="0.79998168889431442"/>
    <pageSetUpPr fitToPage="1"/>
  </sheetPr>
  <dimension ref="A1:AG56"/>
  <sheetViews>
    <sheetView showGridLines="0" zoomScale="60" zoomScaleNormal="70" zoomScaleSheetLayoutView="55" zoomScalePageLayoutView="40" workbookViewId="0">
      <selection activeCell="K8" sqref="K8"/>
    </sheetView>
  </sheetViews>
  <sheetFormatPr defaultColWidth="14.42578125" defaultRowHeight="15.75" x14ac:dyDescent="0.25"/>
  <cols>
    <col min="1" max="1" width="14.42578125" style="310"/>
    <col min="2" max="2" width="37.140625" style="310" customWidth="1"/>
    <col min="3" max="3" width="23.85546875" style="310" customWidth="1"/>
    <col min="4" max="37" width="15.7109375" style="310" customWidth="1"/>
    <col min="38" max="16384" width="14.42578125" style="310"/>
  </cols>
  <sheetData>
    <row r="1" spans="1:33" x14ac:dyDescent="0.25">
      <c r="T1" s="459"/>
    </row>
    <row r="2" spans="1:33" ht="18.75" x14ac:dyDescent="0.3">
      <c r="A2" s="460" t="s">
        <v>322</v>
      </c>
      <c r="B2" s="381"/>
      <c r="C2" s="433"/>
      <c r="F2" s="70"/>
      <c r="G2" s="70"/>
      <c r="H2" s="70"/>
      <c r="I2" s="70"/>
      <c r="J2" s="70"/>
      <c r="K2" s="70"/>
      <c r="T2" s="459"/>
    </row>
    <row r="3" spans="1:33" ht="16.5" thickBot="1" x14ac:dyDescent="0.3">
      <c r="F3" s="70"/>
      <c r="G3" s="70"/>
      <c r="H3" s="70"/>
      <c r="I3" s="70"/>
      <c r="J3" s="70"/>
      <c r="K3" s="70"/>
      <c r="T3" s="459"/>
    </row>
    <row r="4" spans="1:33" ht="18" customHeight="1" x14ac:dyDescent="0.25">
      <c r="B4" s="545" t="s">
        <v>324</v>
      </c>
      <c r="C4" s="537"/>
      <c r="D4" s="538"/>
      <c r="E4" s="70"/>
      <c r="F4" s="70"/>
      <c r="G4" s="70"/>
      <c r="H4" s="70"/>
      <c r="I4" s="70"/>
      <c r="J4" s="70"/>
      <c r="K4" s="70"/>
      <c r="L4" s="462"/>
      <c r="M4" s="462"/>
      <c r="N4" s="462"/>
      <c r="O4" s="70"/>
      <c r="P4" s="70"/>
      <c r="Q4" s="70"/>
      <c r="R4" s="70"/>
      <c r="S4" s="70"/>
      <c r="T4" s="139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</row>
    <row r="5" spans="1:33" ht="17.45" customHeight="1" x14ac:dyDescent="0.25">
      <c r="B5" s="463" t="s">
        <v>14</v>
      </c>
      <c r="C5" s="70"/>
      <c r="D5" s="543"/>
      <c r="E5" s="70"/>
      <c r="F5" s="70"/>
      <c r="G5" s="70"/>
      <c r="H5" s="70"/>
      <c r="I5" s="70"/>
      <c r="J5" s="70"/>
      <c r="K5" s="70"/>
      <c r="L5" s="462"/>
      <c r="M5" s="462"/>
      <c r="N5" s="462"/>
      <c r="O5" s="70"/>
      <c r="P5" s="70"/>
      <c r="Q5" s="70"/>
      <c r="R5" s="70"/>
      <c r="S5" s="70"/>
      <c r="T5" s="139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</row>
    <row r="6" spans="1:33" ht="17.45" customHeight="1" x14ac:dyDescent="0.25">
      <c r="B6" s="463" t="s">
        <v>22</v>
      </c>
      <c r="C6" s="70"/>
      <c r="D6" s="543"/>
      <c r="E6" s="70"/>
      <c r="F6" s="70"/>
      <c r="G6" s="70"/>
      <c r="H6" s="70"/>
      <c r="I6" s="70"/>
      <c r="J6" s="70"/>
      <c r="K6" s="70"/>
      <c r="L6" s="462"/>
      <c r="M6" s="462"/>
      <c r="N6" s="462"/>
      <c r="O6" s="70"/>
      <c r="P6" s="70"/>
      <c r="Q6" s="70"/>
      <c r="R6" s="70"/>
      <c r="S6" s="70"/>
      <c r="T6" s="139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</row>
    <row r="7" spans="1:33" ht="17.45" customHeight="1" x14ac:dyDescent="0.25">
      <c r="B7" s="463" t="s">
        <v>23</v>
      </c>
      <c r="C7" s="70"/>
      <c r="D7" s="543"/>
      <c r="E7" s="70"/>
      <c r="F7" s="70"/>
      <c r="G7" s="70"/>
      <c r="H7" s="70"/>
      <c r="I7" s="70"/>
      <c r="J7" s="70"/>
      <c r="K7" s="70"/>
      <c r="L7" s="462"/>
      <c r="M7" s="462"/>
      <c r="N7" s="462"/>
      <c r="O7" s="70"/>
      <c r="P7" s="70"/>
      <c r="Q7" s="70"/>
      <c r="R7" s="70"/>
      <c r="S7" s="70"/>
      <c r="T7" s="139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</row>
    <row r="8" spans="1:33" ht="17.45" customHeight="1" thickBot="1" x14ac:dyDescent="0.3">
      <c r="B8" s="465" t="s">
        <v>24</v>
      </c>
      <c r="C8" s="466"/>
      <c r="D8" s="544"/>
      <c r="E8" s="70"/>
      <c r="F8" s="70"/>
      <c r="G8" s="70"/>
      <c r="H8" s="70"/>
      <c r="I8" s="70"/>
      <c r="J8" s="70"/>
      <c r="K8" s="70"/>
      <c r="L8" s="462"/>
      <c r="M8" s="462"/>
      <c r="N8" s="462"/>
      <c r="O8" s="70"/>
      <c r="P8" s="70"/>
      <c r="Q8" s="70"/>
      <c r="R8" s="70"/>
      <c r="S8" s="70"/>
      <c r="T8" s="139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</row>
    <row r="9" spans="1:33" ht="17.45" customHeight="1" thickBot="1" x14ac:dyDescent="0.3">
      <c r="B9" s="539"/>
      <c r="C9" s="70"/>
      <c r="D9" s="540"/>
      <c r="E9" s="70"/>
      <c r="F9" s="70"/>
      <c r="G9" s="70"/>
      <c r="H9" s="462"/>
      <c r="I9" s="462"/>
      <c r="J9" s="462"/>
      <c r="K9" s="462"/>
      <c r="L9" s="462"/>
      <c r="M9" s="462"/>
      <c r="N9" s="462"/>
      <c r="O9" s="70"/>
      <c r="P9" s="70"/>
      <c r="Q9" s="70"/>
      <c r="R9" s="70"/>
      <c r="S9" s="70"/>
      <c r="T9" s="139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</row>
    <row r="10" spans="1:33" ht="18" customHeight="1" x14ac:dyDescent="0.25">
      <c r="B10" s="545" t="s">
        <v>323</v>
      </c>
      <c r="C10" s="541"/>
      <c r="D10" s="542"/>
      <c r="E10" s="70"/>
      <c r="F10" s="70"/>
      <c r="G10" s="70"/>
      <c r="H10" s="462"/>
      <c r="I10" s="462"/>
      <c r="J10" s="462"/>
      <c r="K10" s="462"/>
      <c r="L10" s="462"/>
      <c r="M10" s="462"/>
      <c r="N10" s="462"/>
      <c r="O10" s="70"/>
      <c r="P10" s="70"/>
      <c r="Q10" s="70"/>
      <c r="R10" s="70"/>
      <c r="S10" s="70"/>
      <c r="T10" s="139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</row>
    <row r="11" spans="1:33" ht="17.45" customHeight="1" x14ac:dyDescent="0.25">
      <c r="B11" s="463" t="s">
        <v>325</v>
      </c>
      <c r="C11" s="70"/>
      <c r="D11" s="543"/>
      <c r="E11" s="464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139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</row>
    <row r="12" spans="1:33" ht="17.45" customHeight="1" thickBot="1" x14ac:dyDescent="0.3">
      <c r="B12" s="465" t="s">
        <v>25</v>
      </c>
      <c r="C12" s="466"/>
      <c r="D12" s="544"/>
      <c r="E12" s="464"/>
      <c r="F12" s="70"/>
      <c r="G12" s="70"/>
      <c r="H12" s="467"/>
      <c r="I12" s="70"/>
      <c r="J12" s="468"/>
      <c r="K12" s="469"/>
      <c r="L12" s="470"/>
      <c r="M12" s="470"/>
      <c r="N12" s="471"/>
      <c r="O12" s="70"/>
      <c r="P12" s="70"/>
      <c r="Q12" s="70"/>
      <c r="R12" s="70"/>
      <c r="S12" s="70"/>
      <c r="T12" s="139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</row>
    <row r="13" spans="1:33" ht="17.45" customHeight="1" thickBot="1" x14ac:dyDescent="0.3">
      <c r="B13" s="70"/>
      <c r="C13" s="70"/>
      <c r="D13" s="70"/>
      <c r="E13" s="472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139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</row>
    <row r="14" spans="1:33" ht="17.45" customHeight="1" thickBot="1" x14ac:dyDescent="0.3">
      <c r="B14" s="70"/>
      <c r="C14" s="70"/>
      <c r="D14" s="473" t="s">
        <v>82</v>
      </c>
      <c r="E14" s="473" t="s">
        <v>83</v>
      </c>
      <c r="F14" s="473" t="s">
        <v>84</v>
      </c>
      <c r="G14" s="473" t="s">
        <v>85</v>
      </c>
      <c r="H14" s="473" t="s">
        <v>86</v>
      </c>
      <c r="I14" s="473" t="s">
        <v>87</v>
      </c>
      <c r="J14" s="473" t="s">
        <v>88</v>
      </c>
      <c r="K14" s="473" t="s">
        <v>89</v>
      </c>
      <c r="L14" s="473" t="s">
        <v>90</v>
      </c>
      <c r="M14" s="473" t="s">
        <v>91</v>
      </c>
      <c r="N14" s="473" t="s">
        <v>92</v>
      </c>
      <c r="O14" s="473" t="s">
        <v>93</v>
      </c>
      <c r="P14" s="473" t="s">
        <v>94</v>
      </c>
      <c r="Q14" s="473" t="s">
        <v>95</v>
      </c>
      <c r="R14" s="473" t="s">
        <v>96</v>
      </c>
      <c r="S14" s="473" t="s">
        <v>97</v>
      </c>
      <c r="T14" s="473" t="s">
        <v>98</v>
      </c>
      <c r="U14" s="473" t="s">
        <v>99</v>
      </c>
      <c r="V14" s="473" t="s">
        <v>100</v>
      </c>
      <c r="W14" s="473" t="s">
        <v>101</v>
      </c>
      <c r="X14" s="473" t="s">
        <v>102</v>
      </c>
      <c r="Y14" s="473" t="s">
        <v>103</v>
      </c>
      <c r="Z14" s="473" t="s">
        <v>104</v>
      </c>
      <c r="AA14" s="473" t="s">
        <v>105</v>
      </c>
      <c r="AB14" s="473" t="s">
        <v>106</v>
      </c>
      <c r="AC14" s="473" t="s">
        <v>107</v>
      </c>
      <c r="AD14" s="473" t="s">
        <v>108</v>
      </c>
      <c r="AE14" s="473" t="s">
        <v>109</v>
      </c>
      <c r="AF14" s="473" t="s">
        <v>110</v>
      </c>
      <c r="AG14" s="474" t="s">
        <v>111</v>
      </c>
    </row>
    <row r="15" spans="1:33" s="475" customFormat="1" ht="17.45" customHeight="1" x14ac:dyDescent="0.25">
      <c r="B15" s="692" t="s">
        <v>132</v>
      </c>
      <c r="C15" s="692"/>
      <c r="D15" s="498"/>
      <c r="E15" s="499"/>
      <c r="F15" s="498"/>
      <c r="G15" s="498"/>
      <c r="H15" s="498"/>
      <c r="I15" s="498"/>
      <c r="J15" s="498"/>
      <c r="K15" s="498"/>
      <c r="L15" s="498"/>
      <c r="M15" s="498"/>
      <c r="N15" s="498"/>
      <c r="O15" s="498"/>
      <c r="P15" s="498"/>
      <c r="Q15" s="498"/>
      <c r="R15" s="498"/>
      <c r="S15" s="498"/>
      <c r="T15" s="498"/>
      <c r="U15" s="498"/>
      <c r="V15" s="498"/>
      <c r="W15" s="498"/>
      <c r="X15" s="498"/>
      <c r="Y15" s="498"/>
      <c r="Z15" s="498"/>
      <c r="AA15" s="498"/>
      <c r="AB15" s="498"/>
      <c r="AC15" s="498"/>
      <c r="AD15" s="498"/>
      <c r="AE15" s="498"/>
      <c r="AF15" s="498"/>
      <c r="AG15" s="500"/>
    </row>
    <row r="16" spans="1:33" ht="21" customHeight="1" x14ac:dyDescent="0.25">
      <c r="B16" s="476" t="s">
        <v>133</v>
      </c>
      <c r="C16" s="70"/>
      <c r="D16" s="492">
        <f>SUM('F-5. Units &amp; Income'!S26:S79)</f>
        <v>0</v>
      </c>
      <c r="E16" s="492">
        <f t="shared" ref="E16:T17" si="0">+D16*(1+$D$5)</f>
        <v>0</v>
      </c>
      <c r="F16" s="492">
        <f t="shared" si="0"/>
        <v>0</v>
      </c>
      <c r="G16" s="492">
        <f t="shared" si="0"/>
        <v>0</v>
      </c>
      <c r="H16" s="492">
        <f t="shared" si="0"/>
        <v>0</v>
      </c>
      <c r="I16" s="492">
        <f t="shared" si="0"/>
        <v>0</v>
      </c>
      <c r="J16" s="492">
        <f t="shared" si="0"/>
        <v>0</v>
      </c>
      <c r="K16" s="492">
        <f t="shared" si="0"/>
        <v>0</v>
      </c>
      <c r="L16" s="492">
        <f t="shared" si="0"/>
        <v>0</v>
      </c>
      <c r="M16" s="492">
        <f t="shared" si="0"/>
        <v>0</v>
      </c>
      <c r="N16" s="492">
        <f t="shared" si="0"/>
        <v>0</v>
      </c>
      <c r="O16" s="492">
        <f t="shared" si="0"/>
        <v>0</v>
      </c>
      <c r="P16" s="492">
        <f t="shared" si="0"/>
        <v>0</v>
      </c>
      <c r="Q16" s="492">
        <f t="shared" si="0"/>
        <v>0</v>
      </c>
      <c r="R16" s="492">
        <f t="shared" si="0"/>
        <v>0</v>
      </c>
      <c r="S16" s="492">
        <f t="shared" si="0"/>
        <v>0</v>
      </c>
      <c r="T16" s="492">
        <f t="shared" si="0"/>
        <v>0</v>
      </c>
      <c r="U16" s="492">
        <f t="shared" ref="U16:AG17" si="1">+T16*(1+$D$5)</f>
        <v>0</v>
      </c>
      <c r="V16" s="492">
        <f t="shared" si="1"/>
        <v>0</v>
      </c>
      <c r="W16" s="492">
        <f t="shared" si="1"/>
        <v>0</v>
      </c>
      <c r="X16" s="492">
        <f t="shared" si="1"/>
        <v>0</v>
      </c>
      <c r="Y16" s="492">
        <f t="shared" si="1"/>
        <v>0</v>
      </c>
      <c r="Z16" s="492">
        <f t="shared" si="1"/>
        <v>0</v>
      </c>
      <c r="AA16" s="492">
        <f t="shared" si="1"/>
        <v>0</v>
      </c>
      <c r="AB16" s="492">
        <f t="shared" si="1"/>
        <v>0</v>
      </c>
      <c r="AC16" s="492">
        <f t="shared" si="1"/>
        <v>0</v>
      </c>
      <c r="AD16" s="492">
        <f t="shared" si="1"/>
        <v>0</v>
      </c>
      <c r="AE16" s="492">
        <f t="shared" si="1"/>
        <v>0</v>
      </c>
      <c r="AF16" s="492">
        <f t="shared" si="1"/>
        <v>0</v>
      </c>
      <c r="AG16" s="493">
        <f t="shared" si="1"/>
        <v>0</v>
      </c>
    </row>
    <row r="17" spans="2:33" s="478" customFormat="1" ht="21" customHeight="1" x14ac:dyDescent="0.25">
      <c r="B17" s="476" t="s">
        <v>134</v>
      </c>
      <c r="C17" s="479"/>
      <c r="D17" s="477">
        <f>SUM('F-5. Units &amp; Income'!R26:R79)</f>
        <v>0</v>
      </c>
      <c r="E17" s="477">
        <f t="shared" si="0"/>
        <v>0</v>
      </c>
      <c r="F17" s="477">
        <f t="shared" si="0"/>
        <v>0</v>
      </c>
      <c r="G17" s="477">
        <f t="shared" si="0"/>
        <v>0</v>
      </c>
      <c r="H17" s="477">
        <f t="shared" si="0"/>
        <v>0</v>
      </c>
      <c r="I17" s="477">
        <f t="shared" si="0"/>
        <v>0</v>
      </c>
      <c r="J17" s="477">
        <f t="shared" si="0"/>
        <v>0</v>
      </c>
      <c r="K17" s="477">
        <f t="shared" si="0"/>
        <v>0</v>
      </c>
      <c r="L17" s="477">
        <f t="shared" si="0"/>
        <v>0</v>
      </c>
      <c r="M17" s="477">
        <f t="shared" si="0"/>
        <v>0</v>
      </c>
      <c r="N17" s="477">
        <f t="shared" si="0"/>
        <v>0</v>
      </c>
      <c r="O17" s="477">
        <f t="shared" si="0"/>
        <v>0</v>
      </c>
      <c r="P17" s="477">
        <f t="shared" si="0"/>
        <v>0</v>
      </c>
      <c r="Q17" s="477">
        <f t="shared" si="0"/>
        <v>0</v>
      </c>
      <c r="R17" s="477">
        <f t="shared" si="0"/>
        <v>0</v>
      </c>
      <c r="S17" s="477">
        <f t="shared" si="0"/>
        <v>0</v>
      </c>
      <c r="T17" s="477">
        <f t="shared" si="0"/>
        <v>0</v>
      </c>
      <c r="U17" s="477">
        <f t="shared" si="1"/>
        <v>0</v>
      </c>
      <c r="V17" s="477">
        <f t="shared" si="1"/>
        <v>0</v>
      </c>
      <c r="W17" s="477">
        <f t="shared" si="1"/>
        <v>0</v>
      </c>
      <c r="X17" s="477">
        <f t="shared" si="1"/>
        <v>0</v>
      </c>
      <c r="Y17" s="477">
        <f t="shared" si="1"/>
        <v>0</v>
      </c>
      <c r="Z17" s="477">
        <f t="shared" si="1"/>
        <v>0</v>
      </c>
      <c r="AA17" s="477">
        <f t="shared" si="1"/>
        <v>0</v>
      </c>
      <c r="AB17" s="477">
        <f t="shared" si="1"/>
        <v>0</v>
      </c>
      <c r="AC17" s="477">
        <f t="shared" si="1"/>
        <v>0</v>
      </c>
      <c r="AD17" s="477">
        <f t="shared" si="1"/>
        <v>0</v>
      </c>
      <c r="AE17" s="477">
        <f t="shared" si="1"/>
        <v>0</v>
      </c>
      <c r="AF17" s="477">
        <f t="shared" si="1"/>
        <v>0</v>
      </c>
      <c r="AG17" s="493">
        <f t="shared" si="1"/>
        <v>0</v>
      </c>
    </row>
    <row r="18" spans="2:33" s="478" customFormat="1" ht="21" customHeight="1" x14ac:dyDescent="0.25">
      <c r="B18" s="480" t="s">
        <v>135</v>
      </c>
      <c r="C18" s="481"/>
      <c r="D18" s="477">
        <f>-(D16+D17)*$D$11</f>
        <v>0</v>
      </c>
      <c r="E18" s="477">
        <f t="shared" ref="E18:AD18" si="2">-(E16+E17)*$D$11</f>
        <v>0</v>
      </c>
      <c r="F18" s="477">
        <f t="shared" si="2"/>
        <v>0</v>
      </c>
      <c r="G18" s="477">
        <f t="shared" si="2"/>
        <v>0</v>
      </c>
      <c r="H18" s="477">
        <f t="shared" si="2"/>
        <v>0</v>
      </c>
      <c r="I18" s="477">
        <f t="shared" si="2"/>
        <v>0</v>
      </c>
      <c r="J18" s="477">
        <f t="shared" si="2"/>
        <v>0</v>
      </c>
      <c r="K18" s="477">
        <f t="shared" si="2"/>
        <v>0</v>
      </c>
      <c r="L18" s="477">
        <f t="shared" si="2"/>
        <v>0</v>
      </c>
      <c r="M18" s="477">
        <f t="shared" si="2"/>
        <v>0</v>
      </c>
      <c r="N18" s="477">
        <f t="shared" si="2"/>
        <v>0</v>
      </c>
      <c r="O18" s="477">
        <f t="shared" si="2"/>
        <v>0</v>
      </c>
      <c r="P18" s="477">
        <f t="shared" si="2"/>
        <v>0</v>
      </c>
      <c r="Q18" s="477">
        <f t="shared" si="2"/>
        <v>0</v>
      </c>
      <c r="R18" s="477">
        <f t="shared" si="2"/>
        <v>0</v>
      </c>
      <c r="S18" s="477">
        <f t="shared" si="2"/>
        <v>0</v>
      </c>
      <c r="T18" s="477">
        <f t="shared" si="2"/>
        <v>0</v>
      </c>
      <c r="U18" s="477">
        <f t="shared" si="2"/>
        <v>0</v>
      </c>
      <c r="V18" s="477">
        <f t="shared" si="2"/>
        <v>0</v>
      </c>
      <c r="W18" s="477">
        <f t="shared" si="2"/>
        <v>0</v>
      </c>
      <c r="X18" s="477">
        <f t="shared" si="2"/>
        <v>0</v>
      </c>
      <c r="Y18" s="477">
        <f t="shared" si="2"/>
        <v>0</v>
      </c>
      <c r="Z18" s="477">
        <f t="shared" si="2"/>
        <v>0</v>
      </c>
      <c r="AA18" s="477">
        <f t="shared" si="2"/>
        <v>0</v>
      </c>
      <c r="AB18" s="477">
        <f t="shared" si="2"/>
        <v>0</v>
      </c>
      <c r="AC18" s="477">
        <f t="shared" si="2"/>
        <v>0</v>
      </c>
      <c r="AD18" s="477">
        <f t="shared" si="2"/>
        <v>0</v>
      </c>
      <c r="AE18" s="477">
        <f>-(AE16+AE17)*$D$11</f>
        <v>0</v>
      </c>
      <c r="AF18" s="477">
        <f>-(AF16+AF17)*$D$11</f>
        <v>0</v>
      </c>
      <c r="AG18" s="493">
        <f>-(AG16+AG17)*$D$11</f>
        <v>0</v>
      </c>
    </row>
    <row r="19" spans="2:33" ht="17.45" customHeight="1" thickBot="1" x14ac:dyDescent="0.3">
      <c r="B19" s="476"/>
      <c r="C19" s="70"/>
      <c r="D19" s="482"/>
      <c r="E19" s="135"/>
      <c r="F19" s="482"/>
      <c r="G19" s="482"/>
      <c r="H19" s="482"/>
      <c r="I19" s="482"/>
      <c r="J19" s="482"/>
      <c r="K19" s="482"/>
      <c r="L19" s="482"/>
      <c r="M19" s="482"/>
      <c r="N19" s="482"/>
      <c r="O19" s="482"/>
      <c r="P19" s="482"/>
      <c r="Q19" s="482"/>
      <c r="R19" s="482"/>
      <c r="S19" s="482"/>
      <c r="T19" s="482"/>
      <c r="U19" s="482"/>
      <c r="V19" s="482"/>
      <c r="W19" s="482"/>
      <c r="X19" s="482"/>
      <c r="Y19" s="482"/>
      <c r="Z19" s="482"/>
      <c r="AA19" s="482"/>
      <c r="AB19" s="482"/>
      <c r="AC19" s="482"/>
      <c r="AD19" s="482"/>
      <c r="AE19" s="482"/>
      <c r="AF19" s="482"/>
      <c r="AG19" s="483"/>
    </row>
    <row r="20" spans="2:33" ht="17.45" customHeight="1" thickBot="1" x14ac:dyDescent="0.3">
      <c r="B20" s="484" t="s">
        <v>26</v>
      </c>
      <c r="C20" s="70"/>
      <c r="D20" s="136">
        <f t="shared" ref="D20:AG20" si="3">+D17+D16+D18</f>
        <v>0</v>
      </c>
      <c r="E20" s="546">
        <f t="shared" si="3"/>
        <v>0</v>
      </c>
      <c r="F20" s="546">
        <f t="shared" si="3"/>
        <v>0</v>
      </c>
      <c r="G20" s="546">
        <f t="shared" si="3"/>
        <v>0</v>
      </c>
      <c r="H20" s="546">
        <f t="shared" si="3"/>
        <v>0</v>
      </c>
      <c r="I20" s="546">
        <f t="shared" si="3"/>
        <v>0</v>
      </c>
      <c r="J20" s="546">
        <f t="shared" si="3"/>
        <v>0</v>
      </c>
      <c r="K20" s="546">
        <f t="shared" si="3"/>
        <v>0</v>
      </c>
      <c r="L20" s="546">
        <f t="shared" si="3"/>
        <v>0</v>
      </c>
      <c r="M20" s="546">
        <f t="shared" si="3"/>
        <v>0</v>
      </c>
      <c r="N20" s="546">
        <f t="shared" si="3"/>
        <v>0</v>
      </c>
      <c r="O20" s="546">
        <f t="shared" si="3"/>
        <v>0</v>
      </c>
      <c r="P20" s="546">
        <f t="shared" si="3"/>
        <v>0</v>
      </c>
      <c r="Q20" s="546">
        <f t="shared" si="3"/>
        <v>0</v>
      </c>
      <c r="R20" s="546">
        <f t="shared" si="3"/>
        <v>0</v>
      </c>
      <c r="S20" s="546">
        <f t="shared" si="3"/>
        <v>0</v>
      </c>
      <c r="T20" s="546">
        <f t="shared" si="3"/>
        <v>0</v>
      </c>
      <c r="U20" s="546">
        <f t="shared" si="3"/>
        <v>0</v>
      </c>
      <c r="V20" s="546">
        <f t="shared" si="3"/>
        <v>0</v>
      </c>
      <c r="W20" s="546">
        <f t="shared" si="3"/>
        <v>0</v>
      </c>
      <c r="X20" s="546">
        <f t="shared" si="3"/>
        <v>0</v>
      </c>
      <c r="Y20" s="546">
        <f t="shared" si="3"/>
        <v>0</v>
      </c>
      <c r="Z20" s="546">
        <f t="shared" si="3"/>
        <v>0</v>
      </c>
      <c r="AA20" s="546">
        <f t="shared" si="3"/>
        <v>0</v>
      </c>
      <c r="AB20" s="546">
        <f t="shared" si="3"/>
        <v>0</v>
      </c>
      <c r="AC20" s="546">
        <f t="shared" si="3"/>
        <v>0</v>
      </c>
      <c r="AD20" s="546">
        <f t="shared" si="3"/>
        <v>0</v>
      </c>
      <c r="AE20" s="546">
        <f t="shared" si="3"/>
        <v>0</v>
      </c>
      <c r="AF20" s="547">
        <f t="shared" si="3"/>
        <v>0</v>
      </c>
      <c r="AG20" s="548">
        <f t="shared" si="3"/>
        <v>0</v>
      </c>
    </row>
    <row r="21" spans="2:33" ht="17.45" customHeight="1" x14ac:dyDescent="0.25">
      <c r="B21" s="485"/>
      <c r="C21" s="486" t="s">
        <v>168</v>
      </c>
      <c r="D21" s="134">
        <f>D20-'F-5. Units &amp; Income'!F13-D18</f>
        <v>0</v>
      </c>
      <c r="E21" s="135"/>
      <c r="F21" s="135"/>
      <c r="G21" s="135"/>
      <c r="H21" s="135"/>
      <c r="I21" s="135"/>
      <c r="J21" s="135"/>
      <c r="K21" s="135"/>
      <c r="L21" s="135"/>
      <c r="M21" s="464"/>
      <c r="N21" s="135"/>
      <c r="O21" s="135"/>
      <c r="P21" s="135"/>
      <c r="Q21" s="135"/>
      <c r="R21" s="135"/>
      <c r="S21" s="135"/>
      <c r="T21" s="135"/>
      <c r="U21" s="135"/>
      <c r="V21" s="135"/>
      <c r="W21" s="464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</row>
    <row r="22" spans="2:33" ht="17.45" customHeight="1" thickBot="1" x14ac:dyDescent="0.3">
      <c r="B22" s="476"/>
      <c r="C22" s="70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487"/>
    </row>
    <row r="23" spans="2:33" ht="17.45" customHeight="1" x14ac:dyDescent="0.25">
      <c r="B23" s="488" t="s">
        <v>112</v>
      </c>
      <c r="C23" s="70"/>
      <c r="D23" s="130">
        <v>0</v>
      </c>
      <c r="E23" s="489">
        <f>+D23*(1+$D$6)</f>
        <v>0</v>
      </c>
      <c r="F23" s="489">
        <f t="shared" ref="F23:AG23" si="4">+E23*(1+$D$6)</f>
        <v>0</v>
      </c>
      <c r="G23" s="489">
        <f t="shared" si="4"/>
        <v>0</v>
      </c>
      <c r="H23" s="489">
        <f t="shared" si="4"/>
        <v>0</v>
      </c>
      <c r="I23" s="489">
        <f t="shared" si="4"/>
        <v>0</v>
      </c>
      <c r="J23" s="489">
        <f t="shared" si="4"/>
        <v>0</v>
      </c>
      <c r="K23" s="489">
        <f t="shared" si="4"/>
        <v>0</v>
      </c>
      <c r="L23" s="489">
        <f t="shared" si="4"/>
        <v>0</v>
      </c>
      <c r="M23" s="489">
        <f t="shared" si="4"/>
        <v>0</v>
      </c>
      <c r="N23" s="489">
        <f t="shared" si="4"/>
        <v>0</v>
      </c>
      <c r="O23" s="489">
        <f t="shared" si="4"/>
        <v>0</v>
      </c>
      <c r="P23" s="489">
        <f t="shared" si="4"/>
        <v>0</v>
      </c>
      <c r="Q23" s="489">
        <f t="shared" si="4"/>
        <v>0</v>
      </c>
      <c r="R23" s="489">
        <f t="shared" si="4"/>
        <v>0</v>
      </c>
      <c r="S23" s="489">
        <f t="shared" si="4"/>
        <v>0</v>
      </c>
      <c r="T23" s="489">
        <f t="shared" si="4"/>
        <v>0</v>
      </c>
      <c r="U23" s="489">
        <f t="shared" si="4"/>
        <v>0</v>
      </c>
      <c r="V23" s="489">
        <f t="shared" si="4"/>
        <v>0</v>
      </c>
      <c r="W23" s="489">
        <f t="shared" si="4"/>
        <v>0</v>
      </c>
      <c r="X23" s="489">
        <f t="shared" si="4"/>
        <v>0</v>
      </c>
      <c r="Y23" s="489">
        <f t="shared" si="4"/>
        <v>0</v>
      </c>
      <c r="Z23" s="489">
        <f t="shared" si="4"/>
        <v>0</v>
      </c>
      <c r="AA23" s="489">
        <f t="shared" si="4"/>
        <v>0</v>
      </c>
      <c r="AB23" s="489">
        <f t="shared" si="4"/>
        <v>0</v>
      </c>
      <c r="AC23" s="489">
        <f t="shared" si="4"/>
        <v>0</v>
      </c>
      <c r="AD23" s="489">
        <f t="shared" si="4"/>
        <v>0</v>
      </c>
      <c r="AE23" s="489">
        <f t="shared" si="4"/>
        <v>0</v>
      </c>
      <c r="AF23" s="489">
        <f t="shared" si="4"/>
        <v>0</v>
      </c>
      <c r="AG23" s="490">
        <f t="shared" si="4"/>
        <v>0</v>
      </c>
    </row>
    <row r="24" spans="2:33" ht="17.45" customHeight="1" x14ac:dyDescent="0.25">
      <c r="B24" s="491" t="s">
        <v>22</v>
      </c>
      <c r="C24" s="70"/>
      <c r="D24" s="131">
        <v>0</v>
      </c>
      <c r="E24" s="492">
        <f>+D24*(1+$D$6)</f>
        <v>0</v>
      </c>
      <c r="F24" s="492">
        <f t="shared" ref="F24:AG24" si="5">+E24*(1+$D$6)</f>
        <v>0</v>
      </c>
      <c r="G24" s="492">
        <f t="shared" si="5"/>
        <v>0</v>
      </c>
      <c r="H24" s="492">
        <f t="shared" si="5"/>
        <v>0</v>
      </c>
      <c r="I24" s="492">
        <f t="shared" si="5"/>
        <v>0</v>
      </c>
      <c r="J24" s="492">
        <f t="shared" si="5"/>
        <v>0</v>
      </c>
      <c r="K24" s="492">
        <f t="shared" si="5"/>
        <v>0</v>
      </c>
      <c r="L24" s="492">
        <f t="shared" si="5"/>
        <v>0</v>
      </c>
      <c r="M24" s="492">
        <f t="shared" si="5"/>
        <v>0</v>
      </c>
      <c r="N24" s="492">
        <f t="shared" si="5"/>
        <v>0</v>
      </c>
      <c r="O24" s="492">
        <f t="shared" si="5"/>
        <v>0</v>
      </c>
      <c r="P24" s="492">
        <f t="shared" si="5"/>
        <v>0</v>
      </c>
      <c r="Q24" s="492">
        <f t="shared" si="5"/>
        <v>0</v>
      </c>
      <c r="R24" s="492">
        <f t="shared" si="5"/>
        <v>0</v>
      </c>
      <c r="S24" s="492">
        <f t="shared" si="5"/>
        <v>0</v>
      </c>
      <c r="T24" s="492">
        <f t="shared" si="5"/>
        <v>0</v>
      </c>
      <c r="U24" s="492">
        <f t="shared" si="5"/>
        <v>0</v>
      </c>
      <c r="V24" s="492">
        <f t="shared" si="5"/>
        <v>0</v>
      </c>
      <c r="W24" s="492">
        <f t="shared" si="5"/>
        <v>0</v>
      </c>
      <c r="X24" s="492">
        <f t="shared" si="5"/>
        <v>0</v>
      </c>
      <c r="Y24" s="492">
        <f t="shared" si="5"/>
        <v>0</v>
      </c>
      <c r="Z24" s="492">
        <f t="shared" si="5"/>
        <v>0</v>
      </c>
      <c r="AA24" s="492">
        <f t="shared" si="5"/>
        <v>0</v>
      </c>
      <c r="AB24" s="492">
        <f t="shared" si="5"/>
        <v>0</v>
      </c>
      <c r="AC24" s="492">
        <f t="shared" si="5"/>
        <v>0</v>
      </c>
      <c r="AD24" s="492">
        <f t="shared" si="5"/>
        <v>0</v>
      </c>
      <c r="AE24" s="492">
        <f t="shared" si="5"/>
        <v>0</v>
      </c>
      <c r="AF24" s="492">
        <f t="shared" si="5"/>
        <v>0</v>
      </c>
      <c r="AG24" s="493">
        <f t="shared" si="5"/>
        <v>0</v>
      </c>
    </row>
    <row r="25" spans="2:33" ht="17.45" customHeight="1" thickBot="1" x14ac:dyDescent="0.3">
      <c r="B25" s="494" t="s">
        <v>27</v>
      </c>
      <c r="C25" s="466"/>
      <c r="D25" s="132">
        <f>+D20+D23+D24</f>
        <v>0</v>
      </c>
      <c r="E25" s="117">
        <f t="shared" ref="E25:AG25" si="6">+E20+E23+E24</f>
        <v>0</v>
      </c>
      <c r="F25" s="117">
        <f t="shared" si="6"/>
        <v>0</v>
      </c>
      <c r="G25" s="117">
        <f t="shared" si="6"/>
        <v>0</v>
      </c>
      <c r="H25" s="117">
        <f t="shared" si="6"/>
        <v>0</v>
      </c>
      <c r="I25" s="117">
        <f t="shared" si="6"/>
        <v>0</v>
      </c>
      <c r="J25" s="117">
        <f t="shared" si="6"/>
        <v>0</v>
      </c>
      <c r="K25" s="117">
        <f t="shared" si="6"/>
        <v>0</v>
      </c>
      <c r="L25" s="117">
        <f t="shared" si="6"/>
        <v>0</v>
      </c>
      <c r="M25" s="117">
        <f t="shared" si="6"/>
        <v>0</v>
      </c>
      <c r="N25" s="117">
        <f t="shared" si="6"/>
        <v>0</v>
      </c>
      <c r="O25" s="117">
        <f t="shared" si="6"/>
        <v>0</v>
      </c>
      <c r="P25" s="117">
        <f t="shared" si="6"/>
        <v>0</v>
      </c>
      <c r="Q25" s="117">
        <f t="shared" si="6"/>
        <v>0</v>
      </c>
      <c r="R25" s="117">
        <f t="shared" si="6"/>
        <v>0</v>
      </c>
      <c r="S25" s="117">
        <f t="shared" si="6"/>
        <v>0</v>
      </c>
      <c r="T25" s="117">
        <f t="shared" si="6"/>
        <v>0</v>
      </c>
      <c r="U25" s="117">
        <f t="shared" si="6"/>
        <v>0</v>
      </c>
      <c r="V25" s="117">
        <f t="shared" si="6"/>
        <v>0</v>
      </c>
      <c r="W25" s="117">
        <f t="shared" si="6"/>
        <v>0</v>
      </c>
      <c r="X25" s="117">
        <f t="shared" si="6"/>
        <v>0</v>
      </c>
      <c r="Y25" s="117">
        <f t="shared" si="6"/>
        <v>0</v>
      </c>
      <c r="Z25" s="117">
        <f t="shared" si="6"/>
        <v>0</v>
      </c>
      <c r="AA25" s="117">
        <f t="shared" si="6"/>
        <v>0</v>
      </c>
      <c r="AB25" s="117">
        <f t="shared" si="6"/>
        <v>0</v>
      </c>
      <c r="AC25" s="117">
        <f t="shared" si="6"/>
        <v>0</v>
      </c>
      <c r="AD25" s="117">
        <f t="shared" si="6"/>
        <v>0</v>
      </c>
      <c r="AE25" s="117">
        <f t="shared" si="6"/>
        <v>0</v>
      </c>
      <c r="AF25" s="117">
        <f t="shared" si="6"/>
        <v>0</v>
      </c>
      <c r="AG25" s="133">
        <f t="shared" si="6"/>
        <v>0</v>
      </c>
    </row>
    <row r="26" spans="2:33" ht="17.45" customHeight="1" thickBot="1" x14ac:dyDescent="0.3">
      <c r="B26" s="495"/>
      <c r="C26" s="70"/>
      <c r="D26" s="496"/>
      <c r="E26" s="496"/>
      <c r="F26" s="496"/>
      <c r="G26" s="496"/>
      <c r="H26" s="496"/>
      <c r="I26" s="496"/>
      <c r="J26" s="496"/>
      <c r="K26" s="496"/>
      <c r="L26" s="496"/>
      <c r="M26" s="496"/>
      <c r="N26" s="496"/>
      <c r="O26" s="496"/>
      <c r="P26" s="496"/>
      <c r="Q26" s="496"/>
      <c r="R26" s="496"/>
      <c r="S26" s="496"/>
      <c r="T26" s="496"/>
      <c r="U26" s="496"/>
      <c r="V26" s="496"/>
      <c r="W26" s="496"/>
      <c r="X26" s="496"/>
      <c r="Y26" s="496"/>
      <c r="Z26" s="496"/>
      <c r="AA26" s="496"/>
      <c r="AB26" s="496"/>
      <c r="AC26" s="496"/>
      <c r="AD26" s="496"/>
      <c r="AE26" s="496"/>
      <c r="AF26" s="496"/>
      <c r="AG26" s="496"/>
    </row>
    <row r="27" spans="2:33" ht="17.45" customHeight="1" x14ac:dyDescent="0.25">
      <c r="B27" s="497" t="s">
        <v>113</v>
      </c>
      <c r="C27" s="461"/>
      <c r="D27" s="498"/>
      <c r="E27" s="499"/>
      <c r="F27" s="498"/>
      <c r="G27" s="498"/>
      <c r="H27" s="498"/>
      <c r="I27" s="498"/>
      <c r="J27" s="498"/>
      <c r="K27" s="498"/>
      <c r="L27" s="498"/>
      <c r="M27" s="498"/>
      <c r="N27" s="498"/>
      <c r="O27" s="498"/>
      <c r="P27" s="498"/>
      <c r="Q27" s="498"/>
      <c r="R27" s="498"/>
      <c r="S27" s="498"/>
      <c r="T27" s="498"/>
      <c r="U27" s="498"/>
      <c r="V27" s="498"/>
      <c r="W27" s="498"/>
      <c r="X27" s="498"/>
      <c r="Y27" s="498"/>
      <c r="Z27" s="498"/>
      <c r="AA27" s="498"/>
      <c r="AB27" s="498"/>
      <c r="AC27" s="498"/>
      <c r="AD27" s="498"/>
      <c r="AE27" s="498"/>
      <c r="AF27" s="498"/>
      <c r="AG27" s="500"/>
    </row>
    <row r="28" spans="2:33" ht="17.45" customHeight="1" x14ac:dyDescent="0.25">
      <c r="B28" s="501" t="s">
        <v>28</v>
      </c>
      <c r="C28" s="464"/>
      <c r="D28" s="619">
        <f>D25*$D$12</f>
        <v>0</v>
      </c>
      <c r="E28" s="619">
        <f>E25*$D$12</f>
        <v>0</v>
      </c>
      <c r="F28" s="619">
        <f t="shared" ref="F28:AG28" si="7">F25*$D$12</f>
        <v>0</v>
      </c>
      <c r="G28" s="619">
        <f t="shared" si="7"/>
        <v>0</v>
      </c>
      <c r="H28" s="619">
        <f t="shared" si="7"/>
        <v>0</v>
      </c>
      <c r="I28" s="619">
        <f t="shared" si="7"/>
        <v>0</v>
      </c>
      <c r="J28" s="619">
        <f t="shared" si="7"/>
        <v>0</v>
      </c>
      <c r="K28" s="619">
        <f t="shared" si="7"/>
        <v>0</v>
      </c>
      <c r="L28" s="619">
        <f t="shared" si="7"/>
        <v>0</v>
      </c>
      <c r="M28" s="619">
        <f t="shared" si="7"/>
        <v>0</v>
      </c>
      <c r="N28" s="619">
        <f t="shared" si="7"/>
        <v>0</v>
      </c>
      <c r="O28" s="619">
        <f t="shared" si="7"/>
        <v>0</v>
      </c>
      <c r="P28" s="619">
        <f t="shared" si="7"/>
        <v>0</v>
      </c>
      <c r="Q28" s="619">
        <f t="shared" si="7"/>
        <v>0</v>
      </c>
      <c r="R28" s="619">
        <f t="shared" si="7"/>
        <v>0</v>
      </c>
      <c r="S28" s="619">
        <f t="shared" si="7"/>
        <v>0</v>
      </c>
      <c r="T28" s="619">
        <f t="shared" si="7"/>
        <v>0</v>
      </c>
      <c r="U28" s="619">
        <f t="shared" si="7"/>
        <v>0</v>
      </c>
      <c r="V28" s="619">
        <f t="shared" si="7"/>
        <v>0</v>
      </c>
      <c r="W28" s="619">
        <f t="shared" si="7"/>
        <v>0</v>
      </c>
      <c r="X28" s="619">
        <f t="shared" si="7"/>
        <v>0</v>
      </c>
      <c r="Y28" s="619">
        <f t="shared" si="7"/>
        <v>0</v>
      </c>
      <c r="Z28" s="619">
        <f t="shared" si="7"/>
        <v>0</v>
      </c>
      <c r="AA28" s="619">
        <f t="shared" si="7"/>
        <v>0</v>
      </c>
      <c r="AB28" s="619">
        <f t="shared" si="7"/>
        <v>0</v>
      </c>
      <c r="AC28" s="619">
        <f t="shared" si="7"/>
        <v>0</v>
      </c>
      <c r="AD28" s="619">
        <f t="shared" si="7"/>
        <v>0</v>
      </c>
      <c r="AE28" s="619">
        <f t="shared" si="7"/>
        <v>0</v>
      </c>
      <c r="AF28" s="619">
        <f t="shared" si="7"/>
        <v>0</v>
      </c>
      <c r="AG28" s="619">
        <f t="shared" si="7"/>
        <v>0</v>
      </c>
    </row>
    <row r="29" spans="2:33" ht="17.45" customHeight="1" x14ac:dyDescent="0.25">
      <c r="B29" s="476" t="s">
        <v>29</v>
      </c>
      <c r="C29" s="70"/>
      <c r="D29" s="116">
        <v>0</v>
      </c>
      <c r="E29" s="118">
        <f>D29*(1+$D$8)</f>
        <v>0</v>
      </c>
      <c r="F29" s="118">
        <f t="shared" ref="E29:T36" si="8">E29*(1+$D$8)</f>
        <v>0</v>
      </c>
      <c r="G29" s="118">
        <f t="shared" si="8"/>
        <v>0</v>
      </c>
      <c r="H29" s="118">
        <f t="shared" si="8"/>
        <v>0</v>
      </c>
      <c r="I29" s="118">
        <f t="shared" si="8"/>
        <v>0</v>
      </c>
      <c r="J29" s="118">
        <f t="shared" si="8"/>
        <v>0</v>
      </c>
      <c r="K29" s="118">
        <f t="shared" si="8"/>
        <v>0</v>
      </c>
      <c r="L29" s="118">
        <f t="shared" si="8"/>
        <v>0</v>
      </c>
      <c r="M29" s="118">
        <f t="shared" si="8"/>
        <v>0</v>
      </c>
      <c r="N29" s="118">
        <f t="shared" si="8"/>
        <v>0</v>
      </c>
      <c r="O29" s="118">
        <f t="shared" si="8"/>
        <v>0</v>
      </c>
      <c r="P29" s="118">
        <f t="shared" si="8"/>
        <v>0</v>
      </c>
      <c r="Q29" s="118">
        <f t="shared" si="8"/>
        <v>0</v>
      </c>
      <c r="R29" s="118">
        <f t="shared" si="8"/>
        <v>0</v>
      </c>
      <c r="S29" s="118">
        <f t="shared" si="8"/>
        <v>0</v>
      </c>
      <c r="T29" s="118">
        <f t="shared" si="8"/>
        <v>0</v>
      </c>
      <c r="U29" s="118">
        <f t="shared" ref="U29:AG36" si="9">T29*(1+$D$8)</f>
        <v>0</v>
      </c>
      <c r="V29" s="118">
        <f t="shared" si="9"/>
        <v>0</v>
      </c>
      <c r="W29" s="118">
        <f t="shared" si="9"/>
        <v>0</v>
      </c>
      <c r="X29" s="118">
        <f t="shared" si="9"/>
        <v>0</v>
      </c>
      <c r="Y29" s="118">
        <f t="shared" si="9"/>
        <v>0</v>
      </c>
      <c r="Z29" s="118">
        <f t="shared" si="9"/>
        <v>0</v>
      </c>
      <c r="AA29" s="118">
        <f t="shared" si="9"/>
        <v>0</v>
      </c>
      <c r="AB29" s="118">
        <f t="shared" si="9"/>
        <v>0</v>
      </c>
      <c r="AC29" s="118">
        <f t="shared" si="9"/>
        <v>0</v>
      </c>
      <c r="AD29" s="118">
        <f t="shared" si="9"/>
        <v>0</v>
      </c>
      <c r="AE29" s="118">
        <f t="shared" si="9"/>
        <v>0</v>
      </c>
      <c r="AF29" s="118">
        <f t="shared" si="9"/>
        <v>0</v>
      </c>
      <c r="AG29" s="119">
        <f t="shared" si="9"/>
        <v>0</v>
      </c>
    </row>
    <row r="30" spans="2:33" ht="17.45" customHeight="1" x14ac:dyDescent="0.25">
      <c r="B30" s="476" t="s">
        <v>30</v>
      </c>
      <c r="C30" s="70"/>
      <c r="D30" s="116">
        <v>0</v>
      </c>
      <c r="E30" s="118">
        <f t="shared" si="8"/>
        <v>0</v>
      </c>
      <c r="F30" s="118">
        <f t="shared" si="8"/>
        <v>0</v>
      </c>
      <c r="G30" s="118">
        <f t="shared" si="8"/>
        <v>0</v>
      </c>
      <c r="H30" s="118">
        <f t="shared" si="8"/>
        <v>0</v>
      </c>
      <c r="I30" s="118">
        <f t="shared" si="8"/>
        <v>0</v>
      </c>
      <c r="J30" s="118">
        <f t="shared" si="8"/>
        <v>0</v>
      </c>
      <c r="K30" s="118">
        <f t="shared" si="8"/>
        <v>0</v>
      </c>
      <c r="L30" s="118">
        <f t="shared" si="8"/>
        <v>0</v>
      </c>
      <c r="M30" s="118">
        <f t="shared" si="8"/>
        <v>0</v>
      </c>
      <c r="N30" s="118">
        <f t="shared" si="8"/>
        <v>0</v>
      </c>
      <c r="O30" s="118">
        <f t="shared" si="8"/>
        <v>0</v>
      </c>
      <c r="P30" s="118">
        <f t="shared" si="8"/>
        <v>0</v>
      </c>
      <c r="Q30" s="118">
        <f t="shared" si="8"/>
        <v>0</v>
      </c>
      <c r="R30" s="118">
        <f t="shared" si="8"/>
        <v>0</v>
      </c>
      <c r="S30" s="118">
        <f t="shared" si="8"/>
        <v>0</v>
      </c>
      <c r="T30" s="118">
        <f t="shared" si="8"/>
        <v>0</v>
      </c>
      <c r="U30" s="118">
        <f t="shared" si="9"/>
        <v>0</v>
      </c>
      <c r="V30" s="118">
        <f t="shared" si="9"/>
        <v>0</v>
      </c>
      <c r="W30" s="118">
        <f t="shared" si="9"/>
        <v>0</v>
      </c>
      <c r="X30" s="118">
        <f t="shared" si="9"/>
        <v>0</v>
      </c>
      <c r="Y30" s="118">
        <f t="shared" si="9"/>
        <v>0</v>
      </c>
      <c r="Z30" s="118">
        <f t="shared" si="9"/>
        <v>0</v>
      </c>
      <c r="AA30" s="118">
        <f t="shared" si="9"/>
        <v>0</v>
      </c>
      <c r="AB30" s="118">
        <f t="shared" si="9"/>
        <v>0</v>
      </c>
      <c r="AC30" s="118">
        <f t="shared" si="9"/>
        <v>0</v>
      </c>
      <c r="AD30" s="118">
        <f t="shared" si="9"/>
        <v>0</v>
      </c>
      <c r="AE30" s="118">
        <f t="shared" si="9"/>
        <v>0</v>
      </c>
      <c r="AF30" s="118">
        <f t="shared" si="9"/>
        <v>0</v>
      </c>
      <c r="AG30" s="119">
        <f t="shared" si="9"/>
        <v>0</v>
      </c>
    </row>
    <row r="31" spans="2:33" ht="17.45" customHeight="1" x14ac:dyDescent="0.25">
      <c r="B31" s="502" t="s">
        <v>31</v>
      </c>
      <c r="C31" s="70"/>
      <c r="D31" s="116">
        <v>0</v>
      </c>
      <c r="E31" s="118">
        <f t="shared" si="8"/>
        <v>0</v>
      </c>
      <c r="F31" s="118">
        <f t="shared" si="8"/>
        <v>0</v>
      </c>
      <c r="G31" s="118">
        <f t="shared" si="8"/>
        <v>0</v>
      </c>
      <c r="H31" s="118">
        <f t="shared" si="8"/>
        <v>0</v>
      </c>
      <c r="I31" s="118">
        <f t="shared" si="8"/>
        <v>0</v>
      </c>
      <c r="J31" s="118">
        <f t="shared" si="8"/>
        <v>0</v>
      </c>
      <c r="K31" s="118">
        <f t="shared" si="8"/>
        <v>0</v>
      </c>
      <c r="L31" s="118">
        <f t="shared" si="8"/>
        <v>0</v>
      </c>
      <c r="M31" s="118">
        <f t="shared" si="8"/>
        <v>0</v>
      </c>
      <c r="N31" s="118">
        <f t="shared" si="8"/>
        <v>0</v>
      </c>
      <c r="O31" s="118">
        <f t="shared" si="8"/>
        <v>0</v>
      </c>
      <c r="P31" s="118">
        <f t="shared" si="8"/>
        <v>0</v>
      </c>
      <c r="Q31" s="118">
        <f t="shared" si="8"/>
        <v>0</v>
      </c>
      <c r="R31" s="118">
        <f t="shared" si="8"/>
        <v>0</v>
      </c>
      <c r="S31" s="118">
        <f t="shared" si="8"/>
        <v>0</v>
      </c>
      <c r="T31" s="118">
        <f t="shared" si="8"/>
        <v>0</v>
      </c>
      <c r="U31" s="118">
        <f t="shared" si="9"/>
        <v>0</v>
      </c>
      <c r="V31" s="118">
        <f t="shared" si="9"/>
        <v>0</v>
      </c>
      <c r="W31" s="118">
        <f t="shared" si="9"/>
        <v>0</v>
      </c>
      <c r="X31" s="118">
        <f t="shared" si="9"/>
        <v>0</v>
      </c>
      <c r="Y31" s="118">
        <f t="shared" si="9"/>
        <v>0</v>
      </c>
      <c r="Z31" s="118">
        <f t="shared" si="9"/>
        <v>0</v>
      </c>
      <c r="AA31" s="118">
        <f t="shared" si="9"/>
        <v>0</v>
      </c>
      <c r="AB31" s="118">
        <f t="shared" si="9"/>
        <v>0</v>
      </c>
      <c r="AC31" s="118">
        <f t="shared" si="9"/>
        <v>0</v>
      </c>
      <c r="AD31" s="118">
        <f t="shared" si="9"/>
        <v>0</v>
      </c>
      <c r="AE31" s="118">
        <f t="shared" si="9"/>
        <v>0</v>
      </c>
      <c r="AF31" s="118">
        <f t="shared" si="9"/>
        <v>0</v>
      </c>
      <c r="AG31" s="119">
        <f t="shared" si="9"/>
        <v>0</v>
      </c>
    </row>
    <row r="32" spans="2:33" ht="17.45" customHeight="1" x14ac:dyDescent="0.25">
      <c r="B32" s="502" t="s">
        <v>32</v>
      </c>
      <c r="C32" s="70"/>
      <c r="D32" s="116">
        <v>0</v>
      </c>
      <c r="E32" s="118">
        <f t="shared" si="8"/>
        <v>0</v>
      </c>
      <c r="F32" s="118">
        <f t="shared" si="8"/>
        <v>0</v>
      </c>
      <c r="G32" s="118">
        <f t="shared" si="8"/>
        <v>0</v>
      </c>
      <c r="H32" s="118">
        <f t="shared" si="8"/>
        <v>0</v>
      </c>
      <c r="I32" s="118">
        <f t="shared" si="8"/>
        <v>0</v>
      </c>
      <c r="J32" s="118">
        <f t="shared" si="8"/>
        <v>0</v>
      </c>
      <c r="K32" s="118">
        <f t="shared" si="8"/>
        <v>0</v>
      </c>
      <c r="L32" s="118">
        <f t="shared" si="8"/>
        <v>0</v>
      </c>
      <c r="M32" s="118">
        <f t="shared" si="8"/>
        <v>0</v>
      </c>
      <c r="N32" s="118">
        <f t="shared" si="8"/>
        <v>0</v>
      </c>
      <c r="O32" s="118">
        <f t="shared" si="8"/>
        <v>0</v>
      </c>
      <c r="P32" s="118">
        <f t="shared" si="8"/>
        <v>0</v>
      </c>
      <c r="Q32" s="118">
        <f t="shared" si="8"/>
        <v>0</v>
      </c>
      <c r="R32" s="118">
        <f t="shared" si="8"/>
        <v>0</v>
      </c>
      <c r="S32" s="118">
        <f t="shared" si="8"/>
        <v>0</v>
      </c>
      <c r="T32" s="118">
        <f t="shared" si="8"/>
        <v>0</v>
      </c>
      <c r="U32" s="118">
        <f t="shared" si="9"/>
        <v>0</v>
      </c>
      <c r="V32" s="118">
        <f t="shared" si="9"/>
        <v>0</v>
      </c>
      <c r="W32" s="118">
        <f t="shared" si="9"/>
        <v>0</v>
      </c>
      <c r="X32" s="118">
        <f t="shared" si="9"/>
        <v>0</v>
      </c>
      <c r="Y32" s="118">
        <f t="shared" si="9"/>
        <v>0</v>
      </c>
      <c r="Z32" s="118">
        <f t="shared" si="9"/>
        <v>0</v>
      </c>
      <c r="AA32" s="118">
        <f t="shared" si="9"/>
        <v>0</v>
      </c>
      <c r="AB32" s="118">
        <f t="shared" si="9"/>
        <v>0</v>
      </c>
      <c r="AC32" s="118">
        <f t="shared" si="9"/>
        <v>0</v>
      </c>
      <c r="AD32" s="118">
        <f t="shared" si="9"/>
        <v>0</v>
      </c>
      <c r="AE32" s="118">
        <f t="shared" si="9"/>
        <v>0</v>
      </c>
      <c r="AF32" s="118">
        <f t="shared" si="9"/>
        <v>0</v>
      </c>
      <c r="AG32" s="119">
        <f t="shared" si="9"/>
        <v>0</v>
      </c>
    </row>
    <row r="33" spans="2:33" ht="17.45" customHeight="1" x14ac:dyDescent="0.25">
      <c r="B33" s="502" t="s">
        <v>33</v>
      </c>
      <c r="C33" s="70"/>
      <c r="D33" s="116">
        <v>0</v>
      </c>
      <c r="E33" s="118">
        <f t="shared" si="8"/>
        <v>0</v>
      </c>
      <c r="F33" s="118">
        <f t="shared" si="8"/>
        <v>0</v>
      </c>
      <c r="G33" s="118">
        <f t="shared" si="8"/>
        <v>0</v>
      </c>
      <c r="H33" s="118">
        <f t="shared" si="8"/>
        <v>0</v>
      </c>
      <c r="I33" s="118">
        <f t="shared" si="8"/>
        <v>0</v>
      </c>
      <c r="J33" s="118">
        <f t="shared" si="8"/>
        <v>0</v>
      </c>
      <c r="K33" s="118">
        <f t="shared" si="8"/>
        <v>0</v>
      </c>
      <c r="L33" s="118">
        <f t="shared" si="8"/>
        <v>0</v>
      </c>
      <c r="M33" s="118">
        <f t="shared" si="8"/>
        <v>0</v>
      </c>
      <c r="N33" s="118">
        <f t="shared" si="8"/>
        <v>0</v>
      </c>
      <c r="O33" s="118">
        <f t="shared" si="8"/>
        <v>0</v>
      </c>
      <c r="P33" s="118">
        <f t="shared" si="8"/>
        <v>0</v>
      </c>
      <c r="Q33" s="118">
        <f t="shared" si="8"/>
        <v>0</v>
      </c>
      <c r="R33" s="118">
        <f t="shared" si="8"/>
        <v>0</v>
      </c>
      <c r="S33" s="118">
        <f t="shared" si="8"/>
        <v>0</v>
      </c>
      <c r="T33" s="118">
        <f t="shared" si="8"/>
        <v>0</v>
      </c>
      <c r="U33" s="118">
        <f t="shared" si="9"/>
        <v>0</v>
      </c>
      <c r="V33" s="118">
        <f t="shared" si="9"/>
        <v>0</v>
      </c>
      <c r="W33" s="118">
        <f t="shared" si="9"/>
        <v>0</v>
      </c>
      <c r="X33" s="118">
        <f t="shared" si="9"/>
        <v>0</v>
      </c>
      <c r="Y33" s="118">
        <f t="shared" si="9"/>
        <v>0</v>
      </c>
      <c r="Z33" s="118">
        <f t="shared" si="9"/>
        <v>0</v>
      </c>
      <c r="AA33" s="118">
        <f t="shared" si="9"/>
        <v>0</v>
      </c>
      <c r="AB33" s="118">
        <f t="shared" si="9"/>
        <v>0</v>
      </c>
      <c r="AC33" s="118">
        <f t="shared" si="9"/>
        <v>0</v>
      </c>
      <c r="AD33" s="118">
        <f t="shared" si="9"/>
        <v>0</v>
      </c>
      <c r="AE33" s="118">
        <f t="shared" si="9"/>
        <v>0</v>
      </c>
      <c r="AF33" s="118">
        <f t="shared" si="9"/>
        <v>0</v>
      </c>
      <c r="AG33" s="119">
        <f t="shared" si="9"/>
        <v>0</v>
      </c>
    </row>
    <row r="34" spans="2:33" ht="17.45" customHeight="1" x14ac:dyDescent="0.25">
      <c r="B34" s="476" t="s">
        <v>34</v>
      </c>
      <c r="C34" s="70"/>
      <c r="D34" s="116">
        <v>0</v>
      </c>
      <c r="E34" s="118">
        <f t="shared" si="8"/>
        <v>0</v>
      </c>
      <c r="F34" s="118">
        <f t="shared" si="8"/>
        <v>0</v>
      </c>
      <c r="G34" s="118">
        <f t="shared" si="8"/>
        <v>0</v>
      </c>
      <c r="H34" s="118">
        <f t="shared" si="8"/>
        <v>0</v>
      </c>
      <c r="I34" s="118">
        <f t="shared" si="8"/>
        <v>0</v>
      </c>
      <c r="J34" s="118">
        <f t="shared" si="8"/>
        <v>0</v>
      </c>
      <c r="K34" s="118">
        <f t="shared" si="8"/>
        <v>0</v>
      </c>
      <c r="L34" s="118">
        <f t="shared" si="8"/>
        <v>0</v>
      </c>
      <c r="M34" s="118">
        <f t="shared" si="8"/>
        <v>0</v>
      </c>
      <c r="N34" s="118">
        <f t="shared" si="8"/>
        <v>0</v>
      </c>
      <c r="O34" s="118">
        <f t="shared" si="8"/>
        <v>0</v>
      </c>
      <c r="P34" s="118">
        <f t="shared" si="8"/>
        <v>0</v>
      </c>
      <c r="Q34" s="118">
        <f t="shared" si="8"/>
        <v>0</v>
      </c>
      <c r="R34" s="118">
        <f t="shared" si="8"/>
        <v>0</v>
      </c>
      <c r="S34" s="118">
        <f t="shared" si="8"/>
        <v>0</v>
      </c>
      <c r="T34" s="118">
        <f t="shared" si="8"/>
        <v>0</v>
      </c>
      <c r="U34" s="118">
        <f t="shared" si="9"/>
        <v>0</v>
      </c>
      <c r="V34" s="118">
        <f t="shared" si="9"/>
        <v>0</v>
      </c>
      <c r="W34" s="118">
        <f t="shared" si="9"/>
        <v>0</v>
      </c>
      <c r="X34" s="118">
        <f t="shared" si="9"/>
        <v>0</v>
      </c>
      <c r="Y34" s="118">
        <f t="shared" si="9"/>
        <v>0</v>
      </c>
      <c r="Z34" s="118">
        <f t="shared" si="9"/>
        <v>0</v>
      </c>
      <c r="AA34" s="118">
        <f t="shared" si="9"/>
        <v>0</v>
      </c>
      <c r="AB34" s="118">
        <f t="shared" si="9"/>
        <v>0</v>
      </c>
      <c r="AC34" s="118">
        <f t="shared" si="9"/>
        <v>0</v>
      </c>
      <c r="AD34" s="118">
        <f t="shared" si="9"/>
        <v>0</v>
      </c>
      <c r="AE34" s="118">
        <f t="shared" si="9"/>
        <v>0</v>
      </c>
      <c r="AF34" s="118">
        <f t="shared" si="9"/>
        <v>0</v>
      </c>
      <c r="AG34" s="119">
        <f t="shared" si="9"/>
        <v>0</v>
      </c>
    </row>
    <row r="35" spans="2:33" ht="17.45" customHeight="1" x14ac:dyDescent="0.25">
      <c r="B35" s="502" t="s">
        <v>35</v>
      </c>
      <c r="C35" s="70"/>
      <c r="D35" s="116">
        <v>0</v>
      </c>
      <c r="E35" s="118">
        <f t="shared" si="8"/>
        <v>0</v>
      </c>
      <c r="F35" s="118">
        <f t="shared" si="8"/>
        <v>0</v>
      </c>
      <c r="G35" s="118">
        <f t="shared" si="8"/>
        <v>0</v>
      </c>
      <c r="H35" s="118">
        <f t="shared" si="8"/>
        <v>0</v>
      </c>
      <c r="I35" s="118">
        <f t="shared" si="8"/>
        <v>0</v>
      </c>
      <c r="J35" s="118">
        <f t="shared" si="8"/>
        <v>0</v>
      </c>
      <c r="K35" s="118">
        <f t="shared" si="8"/>
        <v>0</v>
      </c>
      <c r="L35" s="118">
        <f t="shared" si="8"/>
        <v>0</v>
      </c>
      <c r="M35" s="118">
        <f t="shared" si="8"/>
        <v>0</v>
      </c>
      <c r="N35" s="492">
        <f>M35*(1+$D$8)</f>
        <v>0</v>
      </c>
      <c r="O35" s="118">
        <f t="shared" si="8"/>
        <v>0</v>
      </c>
      <c r="P35" s="118">
        <f t="shared" si="8"/>
        <v>0</v>
      </c>
      <c r="Q35" s="118">
        <f t="shared" si="8"/>
        <v>0</v>
      </c>
      <c r="R35" s="118">
        <f t="shared" si="8"/>
        <v>0</v>
      </c>
      <c r="S35" s="118">
        <f t="shared" si="8"/>
        <v>0</v>
      </c>
      <c r="T35" s="118">
        <f t="shared" si="8"/>
        <v>0</v>
      </c>
      <c r="U35" s="118">
        <f t="shared" si="9"/>
        <v>0</v>
      </c>
      <c r="V35" s="118">
        <f t="shared" si="9"/>
        <v>0</v>
      </c>
      <c r="W35" s="118">
        <f t="shared" si="9"/>
        <v>0</v>
      </c>
      <c r="X35" s="118">
        <f t="shared" si="9"/>
        <v>0</v>
      </c>
      <c r="Y35" s="118">
        <f t="shared" si="9"/>
        <v>0</v>
      </c>
      <c r="Z35" s="118">
        <f t="shared" si="9"/>
        <v>0</v>
      </c>
      <c r="AA35" s="118">
        <f t="shared" si="9"/>
        <v>0</v>
      </c>
      <c r="AB35" s="118">
        <f t="shared" si="9"/>
        <v>0</v>
      </c>
      <c r="AC35" s="118">
        <f t="shared" si="9"/>
        <v>0</v>
      </c>
      <c r="AD35" s="118">
        <f t="shared" si="9"/>
        <v>0</v>
      </c>
      <c r="AE35" s="118">
        <f t="shared" si="9"/>
        <v>0</v>
      </c>
      <c r="AF35" s="118">
        <f t="shared" si="9"/>
        <v>0</v>
      </c>
      <c r="AG35" s="119">
        <f t="shared" si="9"/>
        <v>0</v>
      </c>
    </row>
    <row r="36" spans="2:33" ht="17.45" customHeight="1" x14ac:dyDescent="0.25">
      <c r="B36" s="476" t="s">
        <v>36</v>
      </c>
      <c r="C36" s="70"/>
      <c r="D36" s="116">
        <v>0</v>
      </c>
      <c r="E36" s="118">
        <f t="shared" si="8"/>
        <v>0</v>
      </c>
      <c r="F36" s="118">
        <f t="shared" si="8"/>
        <v>0</v>
      </c>
      <c r="G36" s="118">
        <f t="shared" si="8"/>
        <v>0</v>
      </c>
      <c r="H36" s="118">
        <f t="shared" si="8"/>
        <v>0</v>
      </c>
      <c r="I36" s="118">
        <f t="shared" si="8"/>
        <v>0</v>
      </c>
      <c r="J36" s="118">
        <f t="shared" si="8"/>
        <v>0</v>
      </c>
      <c r="K36" s="118">
        <f t="shared" si="8"/>
        <v>0</v>
      </c>
      <c r="L36" s="118">
        <f t="shared" si="8"/>
        <v>0</v>
      </c>
      <c r="M36" s="118">
        <f t="shared" si="8"/>
        <v>0</v>
      </c>
      <c r="N36" s="118">
        <f>M36*(1+$D$8)</f>
        <v>0</v>
      </c>
      <c r="O36" s="118">
        <f t="shared" si="8"/>
        <v>0</v>
      </c>
      <c r="P36" s="118">
        <f t="shared" si="8"/>
        <v>0</v>
      </c>
      <c r="Q36" s="118">
        <f t="shared" si="8"/>
        <v>0</v>
      </c>
      <c r="R36" s="118">
        <f t="shared" si="8"/>
        <v>0</v>
      </c>
      <c r="S36" s="118">
        <f t="shared" si="8"/>
        <v>0</v>
      </c>
      <c r="T36" s="118">
        <f t="shared" si="8"/>
        <v>0</v>
      </c>
      <c r="U36" s="118">
        <f t="shared" si="9"/>
        <v>0</v>
      </c>
      <c r="V36" s="118">
        <f t="shared" si="9"/>
        <v>0</v>
      </c>
      <c r="W36" s="118">
        <f t="shared" si="9"/>
        <v>0</v>
      </c>
      <c r="X36" s="118">
        <f t="shared" si="9"/>
        <v>0</v>
      </c>
      <c r="Y36" s="118">
        <f t="shared" si="9"/>
        <v>0</v>
      </c>
      <c r="Z36" s="118">
        <f t="shared" si="9"/>
        <v>0</v>
      </c>
      <c r="AA36" s="118">
        <f t="shared" si="9"/>
        <v>0</v>
      </c>
      <c r="AB36" s="118">
        <f t="shared" si="9"/>
        <v>0</v>
      </c>
      <c r="AC36" s="118">
        <f t="shared" si="9"/>
        <v>0</v>
      </c>
      <c r="AD36" s="118">
        <f t="shared" si="9"/>
        <v>0</v>
      </c>
      <c r="AE36" s="118">
        <f t="shared" si="9"/>
        <v>0</v>
      </c>
      <c r="AF36" s="118">
        <f t="shared" si="9"/>
        <v>0</v>
      </c>
      <c r="AG36" s="119">
        <f t="shared" si="9"/>
        <v>0</v>
      </c>
    </row>
    <row r="37" spans="2:33" ht="17.45" customHeight="1" x14ac:dyDescent="0.25">
      <c r="B37" s="476" t="s">
        <v>309</v>
      </c>
      <c r="C37" s="70"/>
      <c r="D37" s="116">
        <v>0</v>
      </c>
      <c r="E37" s="492">
        <f t="shared" ref="E37:M37" si="10">D37*(1+$D$8)</f>
        <v>0</v>
      </c>
      <c r="F37" s="492">
        <f t="shared" si="10"/>
        <v>0</v>
      </c>
      <c r="G37" s="492">
        <f t="shared" si="10"/>
        <v>0</v>
      </c>
      <c r="H37" s="492">
        <f t="shared" si="10"/>
        <v>0</v>
      </c>
      <c r="I37" s="492">
        <f t="shared" si="10"/>
        <v>0</v>
      </c>
      <c r="J37" s="492">
        <f t="shared" si="10"/>
        <v>0</v>
      </c>
      <c r="K37" s="492">
        <f t="shared" si="10"/>
        <v>0</v>
      </c>
      <c r="L37" s="492">
        <f t="shared" si="10"/>
        <v>0</v>
      </c>
      <c r="M37" s="492">
        <f t="shared" si="10"/>
        <v>0</v>
      </c>
      <c r="N37" s="492">
        <f>M37*(1+$D$8)</f>
        <v>0</v>
      </c>
      <c r="O37" s="492">
        <f t="shared" ref="O37:AG37" si="11">N37*(1+$D$8)</f>
        <v>0</v>
      </c>
      <c r="P37" s="492">
        <f t="shared" si="11"/>
        <v>0</v>
      </c>
      <c r="Q37" s="492">
        <f t="shared" si="11"/>
        <v>0</v>
      </c>
      <c r="R37" s="492">
        <f t="shared" si="11"/>
        <v>0</v>
      </c>
      <c r="S37" s="492">
        <f t="shared" si="11"/>
        <v>0</v>
      </c>
      <c r="T37" s="492">
        <f t="shared" si="11"/>
        <v>0</v>
      </c>
      <c r="U37" s="492">
        <f t="shared" si="11"/>
        <v>0</v>
      </c>
      <c r="V37" s="492">
        <f t="shared" si="11"/>
        <v>0</v>
      </c>
      <c r="W37" s="492">
        <f t="shared" si="11"/>
        <v>0</v>
      </c>
      <c r="X37" s="492">
        <f t="shared" si="11"/>
        <v>0</v>
      </c>
      <c r="Y37" s="492">
        <f t="shared" si="11"/>
        <v>0</v>
      </c>
      <c r="Z37" s="492">
        <f t="shared" si="11"/>
        <v>0</v>
      </c>
      <c r="AA37" s="492">
        <f t="shared" si="11"/>
        <v>0</v>
      </c>
      <c r="AB37" s="492">
        <f t="shared" si="11"/>
        <v>0</v>
      </c>
      <c r="AC37" s="492">
        <f t="shared" si="11"/>
        <v>0</v>
      </c>
      <c r="AD37" s="492">
        <f t="shared" si="11"/>
        <v>0</v>
      </c>
      <c r="AE37" s="492">
        <f t="shared" si="11"/>
        <v>0</v>
      </c>
      <c r="AF37" s="492">
        <f t="shared" si="11"/>
        <v>0</v>
      </c>
      <c r="AG37" s="493">
        <f t="shared" si="11"/>
        <v>0</v>
      </c>
    </row>
    <row r="38" spans="2:33" ht="17.45" customHeight="1" thickBot="1" x14ac:dyDescent="0.3">
      <c r="B38" s="494" t="s">
        <v>37</v>
      </c>
      <c r="C38" s="466"/>
      <c r="D38" s="117">
        <f t="shared" ref="D38:AG38" si="12">SUM(D28:D37)</f>
        <v>0</v>
      </c>
      <c r="E38" s="503">
        <f t="shared" si="12"/>
        <v>0</v>
      </c>
      <c r="F38" s="117">
        <f t="shared" si="12"/>
        <v>0</v>
      </c>
      <c r="G38" s="117">
        <f t="shared" si="12"/>
        <v>0</v>
      </c>
      <c r="H38" s="117">
        <f t="shared" si="12"/>
        <v>0</v>
      </c>
      <c r="I38" s="117">
        <f t="shared" si="12"/>
        <v>0</v>
      </c>
      <c r="J38" s="117">
        <f t="shared" si="12"/>
        <v>0</v>
      </c>
      <c r="K38" s="117">
        <f t="shared" si="12"/>
        <v>0</v>
      </c>
      <c r="L38" s="117">
        <f t="shared" si="12"/>
        <v>0</v>
      </c>
      <c r="M38" s="117">
        <f t="shared" si="12"/>
        <v>0</v>
      </c>
      <c r="N38" s="117">
        <f t="shared" si="12"/>
        <v>0</v>
      </c>
      <c r="O38" s="117">
        <f t="shared" si="12"/>
        <v>0</v>
      </c>
      <c r="P38" s="117">
        <f t="shared" si="12"/>
        <v>0</v>
      </c>
      <c r="Q38" s="117">
        <f t="shared" si="12"/>
        <v>0</v>
      </c>
      <c r="R38" s="117">
        <f t="shared" si="12"/>
        <v>0</v>
      </c>
      <c r="S38" s="117">
        <f t="shared" si="12"/>
        <v>0</v>
      </c>
      <c r="T38" s="117">
        <f t="shared" si="12"/>
        <v>0</v>
      </c>
      <c r="U38" s="117">
        <f t="shared" si="12"/>
        <v>0</v>
      </c>
      <c r="V38" s="117">
        <f t="shared" si="12"/>
        <v>0</v>
      </c>
      <c r="W38" s="117">
        <f t="shared" si="12"/>
        <v>0</v>
      </c>
      <c r="X38" s="117">
        <f t="shared" si="12"/>
        <v>0</v>
      </c>
      <c r="Y38" s="117">
        <f t="shared" si="12"/>
        <v>0</v>
      </c>
      <c r="Z38" s="117">
        <f t="shared" si="12"/>
        <v>0</v>
      </c>
      <c r="AA38" s="117">
        <f t="shared" si="12"/>
        <v>0</v>
      </c>
      <c r="AB38" s="117">
        <f t="shared" si="12"/>
        <v>0</v>
      </c>
      <c r="AC38" s="117">
        <f t="shared" si="12"/>
        <v>0</v>
      </c>
      <c r="AD38" s="117">
        <f t="shared" si="12"/>
        <v>0</v>
      </c>
      <c r="AE38" s="117">
        <f t="shared" si="12"/>
        <v>0</v>
      </c>
      <c r="AF38" s="117">
        <f t="shared" si="12"/>
        <v>0</v>
      </c>
      <c r="AG38" s="504">
        <f t="shared" si="12"/>
        <v>0</v>
      </c>
    </row>
    <row r="39" spans="2:33" ht="17.45" customHeight="1" thickBot="1" x14ac:dyDescent="0.3">
      <c r="B39" s="74"/>
      <c r="C39" s="70"/>
      <c r="D39" s="505"/>
      <c r="E39" s="505"/>
      <c r="F39" s="506"/>
      <c r="G39" s="505"/>
      <c r="H39" s="505"/>
      <c r="I39" s="505"/>
      <c r="J39" s="505"/>
      <c r="K39" s="505"/>
      <c r="L39" s="505"/>
      <c r="M39" s="505"/>
      <c r="N39" s="505"/>
      <c r="O39" s="505"/>
      <c r="P39" s="505"/>
      <c r="Q39" s="505"/>
      <c r="R39" s="505"/>
      <c r="S39" s="505"/>
      <c r="T39" s="505"/>
      <c r="U39" s="505"/>
      <c r="V39" s="505"/>
      <c r="W39" s="505"/>
      <c r="X39" s="505"/>
      <c r="Y39" s="505"/>
      <c r="Z39" s="505"/>
      <c r="AA39" s="505"/>
      <c r="AB39" s="505"/>
      <c r="AC39" s="505"/>
      <c r="AD39" s="505"/>
      <c r="AE39" s="505"/>
      <c r="AF39" s="505"/>
      <c r="AG39" s="505"/>
    </row>
    <row r="40" spans="2:33" ht="17.45" customHeight="1" x14ac:dyDescent="0.25">
      <c r="B40" s="692" t="s">
        <v>38</v>
      </c>
      <c r="C40" s="693"/>
      <c r="D40" s="507"/>
      <c r="E40" s="508"/>
      <c r="F40" s="509"/>
      <c r="G40" s="508"/>
      <c r="H40" s="508"/>
      <c r="I40" s="508"/>
      <c r="J40" s="508"/>
      <c r="K40" s="508"/>
      <c r="L40" s="508"/>
      <c r="M40" s="508"/>
      <c r="N40" s="508"/>
      <c r="O40" s="508"/>
      <c r="P40" s="508"/>
      <c r="Q40" s="508"/>
      <c r="R40" s="508"/>
      <c r="S40" s="508"/>
      <c r="T40" s="508"/>
      <c r="U40" s="508"/>
      <c r="V40" s="508"/>
      <c r="W40" s="508"/>
      <c r="X40" s="508"/>
      <c r="Y40" s="508"/>
      <c r="Z40" s="508"/>
      <c r="AA40" s="508"/>
      <c r="AB40" s="508"/>
      <c r="AC40" s="508"/>
      <c r="AD40" s="508"/>
      <c r="AE40" s="508"/>
      <c r="AF40" s="508"/>
      <c r="AG40" s="510"/>
    </row>
    <row r="41" spans="2:33" ht="32.25" customHeight="1" thickBot="1" x14ac:dyDescent="0.3">
      <c r="B41" s="511"/>
      <c r="C41" s="512"/>
      <c r="D41" s="513">
        <f t="shared" ref="D41:AG41" si="13">+D25-D38</f>
        <v>0</v>
      </c>
      <c r="E41" s="513">
        <f t="shared" si="13"/>
        <v>0</v>
      </c>
      <c r="F41" s="514">
        <f t="shared" si="13"/>
        <v>0</v>
      </c>
      <c r="G41" s="513">
        <f t="shared" si="13"/>
        <v>0</v>
      </c>
      <c r="H41" s="513">
        <f t="shared" si="13"/>
        <v>0</v>
      </c>
      <c r="I41" s="513">
        <f t="shared" si="13"/>
        <v>0</v>
      </c>
      <c r="J41" s="513">
        <f t="shared" si="13"/>
        <v>0</v>
      </c>
      <c r="K41" s="513">
        <f t="shared" si="13"/>
        <v>0</v>
      </c>
      <c r="L41" s="513">
        <f t="shared" si="13"/>
        <v>0</v>
      </c>
      <c r="M41" s="513">
        <f t="shared" si="13"/>
        <v>0</v>
      </c>
      <c r="N41" s="513">
        <f t="shared" si="13"/>
        <v>0</v>
      </c>
      <c r="O41" s="513">
        <f t="shared" si="13"/>
        <v>0</v>
      </c>
      <c r="P41" s="513">
        <f t="shared" si="13"/>
        <v>0</v>
      </c>
      <c r="Q41" s="513">
        <f t="shared" si="13"/>
        <v>0</v>
      </c>
      <c r="R41" s="513">
        <f t="shared" si="13"/>
        <v>0</v>
      </c>
      <c r="S41" s="513">
        <f t="shared" si="13"/>
        <v>0</v>
      </c>
      <c r="T41" s="513">
        <f t="shared" si="13"/>
        <v>0</v>
      </c>
      <c r="U41" s="513">
        <f t="shared" si="13"/>
        <v>0</v>
      </c>
      <c r="V41" s="513">
        <f t="shared" si="13"/>
        <v>0</v>
      </c>
      <c r="W41" s="513">
        <f t="shared" si="13"/>
        <v>0</v>
      </c>
      <c r="X41" s="513">
        <f t="shared" si="13"/>
        <v>0</v>
      </c>
      <c r="Y41" s="513">
        <f t="shared" si="13"/>
        <v>0</v>
      </c>
      <c r="Z41" s="513">
        <f t="shared" si="13"/>
        <v>0</v>
      </c>
      <c r="AA41" s="513">
        <f t="shared" si="13"/>
        <v>0</v>
      </c>
      <c r="AB41" s="513">
        <f t="shared" si="13"/>
        <v>0</v>
      </c>
      <c r="AC41" s="513">
        <f t="shared" si="13"/>
        <v>0</v>
      </c>
      <c r="AD41" s="513">
        <f t="shared" si="13"/>
        <v>0</v>
      </c>
      <c r="AE41" s="513">
        <f t="shared" si="13"/>
        <v>0</v>
      </c>
      <c r="AF41" s="513">
        <f t="shared" si="13"/>
        <v>0</v>
      </c>
      <c r="AG41" s="515">
        <f t="shared" si="13"/>
        <v>0</v>
      </c>
    </row>
    <row r="42" spans="2:33" ht="17.45" customHeight="1" thickBot="1" x14ac:dyDescent="0.3">
      <c r="B42" s="74"/>
      <c r="C42" s="70"/>
      <c r="D42" s="505"/>
      <c r="E42" s="505"/>
      <c r="F42" s="506"/>
      <c r="G42" s="505"/>
      <c r="H42" s="505"/>
      <c r="I42" s="505"/>
      <c r="J42" s="505"/>
      <c r="K42" s="505"/>
      <c r="L42" s="505"/>
      <c r="M42" s="505"/>
      <c r="N42" s="505"/>
      <c r="O42" s="505"/>
      <c r="P42" s="505"/>
      <c r="Q42" s="505"/>
      <c r="R42" s="505"/>
      <c r="S42" s="505"/>
      <c r="T42" s="505"/>
      <c r="U42" s="505"/>
      <c r="V42" s="505"/>
      <c r="W42" s="505"/>
      <c r="X42" s="505"/>
      <c r="Y42" s="505"/>
      <c r="Z42" s="505"/>
      <c r="AA42" s="505"/>
      <c r="AB42" s="505"/>
      <c r="AC42" s="505"/>
      <c r="AD42" s="505"/>
      <c r="AE42" s="505"/>
      <c r="AF42" s="505"/>
      <c r="AG42" s="505"/>
    </row>
    <row r="43" spans="2:33" ht="17.45" customHeight="1" x14ac:dyDescent="0.25">
      <c r="B43" s="516" t="s">
        <v>80</v>
      </c>
      <c r="C43" s="517"/>
      <c r="D43" s="518">
        <f>SUM('F-6. Interest'!J22:J24)</f>
        <v>0</v>
      </c>
      <c r="E43" s="120">
        <f>D43</f>
        <v>0</v>
      </c>
      <c r="F43" s="121">
        <f>E43</f>
        <v>0</v>
      </c>
      <c r="G43" s="121">
        <f>F43</f>
        <v>0</v>
      </c>
      <c r="H43" s="121">
        <f>G43</f>
        <v>0</v>
      </c>
      <c r="I43" s="121">
        <f>H43</f>
        <v>0</v>
      </c>
      <c r="J43" s="121">
        <f t="shared" ref="J43:AG43" si="14">I43</f>
        <v>0</v>
      </c>
      <c r="K43" s="121">
        <f t="shared" si="14"/>
        <v>0</v>
      </c>
      <c r="L43" s="121">
        <f t="shared" si="14"/>
        <v>0</v>
      </c>
      <c r="M43" s="121">
        <f t="shared" si="14"/>
        <v>0</v>
      </c>
      <c r="N43" s="121">
        <f t="shared" si="14"/>
        <v>0</v>
      </c>
      <c r="O43" s="121">
        <f t="shared" si="14"/>
        <v>0</v>
      </c>
      <c r="P43" s="121">
        <f t="shared" si="14"/>
        <v>0</v>
      </c>
      <c r="Q43" s="121">
        <f t="shared" si="14"/>
        <v>0</v>
      </c>
      <c r="R43" s="121">
        <f t="shared" si="14"/>
        <v>0</v>
      </c>
      <c r="S43" s="121">
        <f t="shared" si="14"/>
        <v>0</v>
      </c>
      <c r="T43" s="121">
        <f t="shared" si="14"/>
        <v>0</v>
      </c>
      <c r="U43" s="121">
        <f t="shared" si="14"/>
        <v>0</v>
      </c>
      <c r="V43" s="121">
        <f t="shared" si="14"/>
        <v>0</v>
      </c>
      <c r="W43" s="121">
        <f>V43</f>
        <v>0</v>
      </c>
      <c r="X43" s="121">
        <f>W43</f>
        <v>0</v>
      </c>
      <c r="Y43" s="121">
        <f t="shared" si="14"/>
        <v>0</v>
      </c>
      <c r="Z43" s="121">
        <f t="shared" si="14"/>
        <v>0</v>
      </c>
      <c r="AA43" s="121">
        <f t="shared" si="14"/>
        <v>0</v>
      </c>
      <c r="AB43" s="121">
        <f t="shared" si="14"/>
        <v>0</v>
      </c>
      <c r="AC43" s="121">
        <f t="shared" si="14"/>
        <v>0</v>
      </c>
      <c r="AD43" s="121">
        <f t="shared" si="14"/>
        <v>0</v>
      </c>
      <c r="AE43" s="121">
        <f t="shared" si="14"/>
        <v>0</v>
      </c>
      <c r="AF43" s="121">
        <f t="shared" si="14"/>
        <v>0</v>
      </c>
      <c r="AG43" s="122">
        <f t="shared" si="14"/>
        <v>0</v>
      </c>
    </row>
    <row r="44" spans="2:33" ht="17.45" customHeight="1" x14ac:dyDescent="0.25">
      <c r="B44" s="519" t="s">
        <v>39</v>
      </c>
      <c r="C44" s="70"/>
      <c r="D44" s="127">
        <f t="shared" ref="D44:AG44" si="15">D41-D43</f>
        <v>0</v>
      </c>
      <c r="E44" s="520">
        <f t="shared" si="15"/>
        <v>0</v>
      </c>
      <c r="F44" s="520">
        <f t="shared" si="15"/>
        <v>0</v>
      </c>
      <c r="G44" s="520">
        <f t="shared" si="15"/>
        <v>0</v>
      </c>
      <c r="H44" s="520">
        <f t="shared" si="15"/>
        <v>0</v>
      </c>
      <c r="I44" s="520">
        <f t="shared" si="15"/>
        <v>0</v>
      </c>
      <c r="J44" s="520">
        <f t="shared" si="15"/>
        <v>0</v>
      </c>
      <c r="K44" s="520">
        <f t="shared" si="15"/>
        <v>0</v>
      </c>
      <c r="L44" s="520">
        <f t="shared" si="15"/>
        <v>0</v>
      </c>
      <c r="M44" s="520">
        <f t="shared" si="15"/>
        <v>0</v>
      </c>
      <c r="N44" s="520">
        <f t="shared" si="15"/>
        <v>0</v>
      </c>
      <c r="O44" s="520">
        <f t="shared" si="15"/>
        <v>0</v>
      </c>
      <c r="P44" s="520">
        <f t="shared" si="15"/>
        <v>0</v>
      </c>
      <c r="Q44" s="520">
        <f t="shared" si="15"/>
        <v>0</v>
      </c>
      <c r="R44" s="520">
        <f t="shared" si="15"/>
        <v>0</v>
      </c>
      <c r="S44" s="520">
        <f t="shared" si="15"/>
        <v>0</v>
      </c>
      <c r="T44" s="520">
        <f t="shared" si="15"/>
        <v>0</v>
      </c>
      <c r="U44" s="520">
        <f t="shared" si="15"/>
        <v>0</v>
      </c>
      <c r="V44" s="520">
        <f t="shared" si="15"/>
        <v>0</v>
      </c>
      <c r="W44" s="520">
        <f t="shared" si="15"/>
        <v>0</v>
      </c>
      <c r="X44" s="520">
        <f t="shared" si="15"/>
        <v>0</v>
      </c>
      <c r="Y44" s="520">
        <f t="shared" si="15"/>
        <v>0</v>
      </c>
      <c r="Z44" s="520">
        <f t="shared" si="15"/>
        <v>0</v>
      </c>
      <c r="AA44" s="520">
        <f t="shared" si="15"/>
        <v>0</v>
      </c>
      <c r="AB44" s="520">
        <f t="shared" si="15"/>
        <v>0</v>
      </c>
      <c r="AC44" s="520">
        <f t="shared" si="15"/>
        <v>0</v>
      </c>
      <c r="AD44" s="520">
        <f t="shared" si="15"/>
        <v>0</v>
      </c>
      <c r="AE44" s="520">
        <f t="shared" si="15"/>
        <v>0</v>
      </c>
      <c r="AF44" s="520">
        <f t="shared" si="15"/>
        <v>0</v>
      </c>
      <c r="AG44" s="521">
        <f t="shared" si="15"/>
        <v>0</v>
      </c>
    </row>
    <row r="45" spans="2:33" ht="42" customHeight="1" x14ac:dyDescent="0.25">
      <c r="B45" s="522" t="s">
        <v>40</v>
      </c>
      <c r="C45" s="523"/>
      <c r="D45" s="524" t="str">
        <f>IFERROR(D41/D43,"")</f>
        <v/>
      </c>
      <c r="E45" s="524" t="str">
        <f t="shared" ref="E45:AG45" si="16">IFERROR(E41/E43,"")</f>
        <v/>
      </c>
      <c r="F45" s="524" t="str">
        <f t="shared" si="16"/>
        <v/>
      </c>
      <c r="G45" s="524" t="str">
        <f t="shared" si="16"/>
        <v/>
      </c>
      <c r="H45" s="524" t="str">
        <f t="shared" si="16"/>
        <v/>
      </c>
      <c r="I45" s="524" t="str">
        <f t="shared" si="16"/>
        <v/>
      </c>
      <c r="J45" s="524" t="str">
        <f t="shared" si="16"/>
        <v/>
      </c>
      <c r="K45" s="524" t="str">
        <f t="shared" si="16"/>
        <v/>
      </c>
      <c r="L45" s="524" t="str">
        <f t="shared" si="16"/>
        <v/>
      </c>
      <c r="M45" s="524" t="str">
        <f t="shared" si="16"/>
        <v/>
      </c>
      <c r="N45" s="524" t="str">
        <f t="shared" si="16"/>
        <v/>
      </c>
      <c r="O45" s="524" t="str">
        <f t="shared" si="16"/>
        <v/>
      </c>
      <c r="P45" s="524" t="str">
        <f t="shared" si="16"/>
        <v/>
      </c>
      <c r="Q45" s="524" t="str">
        <f t="shared" si="16"/>
        <v/>
      </c>
      <c r="R45" s="524" t="str">
        <f t="shared" si="16"/>
        <v/>
      </c>
      <c r="S45" s="524" t="str">
        <f t="shared" si="16"/>
        <v/>
      </c>
      <c r="T45" s="524" t="str">
        <f t="shared" si="16"/>
        <v/>
      </c>
      <c r="U45" s="524" t="str">
        <f t="shared" si="16"/>
        <v/>
      </c>
      <c r="V45" s="524" t="str">
        <f t="shared" si="16"/>
        <v/>
      </c>
      <c r="W45" s="524" t="str">
        <f t="shared" si="16"/>
        <v/>
      </c>
      <c r="X45" s="524" t="str">
        <f t="shared" si="16"/>
        <v/>
      </c>
      <c r="Y45" s="524" t="str">
        <f t="shared" si="16"/>
        <v/>
      </c>
      <c r="Z45" s="524" t="str">
        <f t="shared" si="16"/>
        <v/>
      </c>
      <c r="AA45" s="524" t="str">
        <f t="shared" si="16"/>
        <v/>
      </c>
      <c r="AB45" s="524" t="str">
        <f t="shared" si="16"/>
        <v/>
      </c>
      <c r="AC45" s="524" t="str">
        <f t="shared" si="16"/>
        <v/>
      </c>
      <c r="AD45" s="524" t="str">
        <f t="shared" si="16"/>
        <v/>
      </c>
      <c r="AE45" s="524" t="str">
        <f t="shared" si="16"/>
        <v/>
      </c>
      <c r="AF45" s="524" t="str">
        <f t="shared" si="16"/>
        <v/>
      </c>
      <c r="AG45" s="524" t="str">
        <f t="shared" si="16"/>
        <v/>
      </c>
    </row>
    <row r="46" spans="2:33" x14ac:dyDescent="0.25">
      <c r="B46" s="525" t="s">
        <v>41</v>
      </c>
      <c r="C46" s="70"/>
      <c r="D46" s="128">
        <v>0</v>
      </c>
      <c r="E46" s="123">
        <f t="shared" ref="E46:AG46" si="17">+D46*(1+$D$5)</f>
        <v>0</v>
      </c>
      <c r="F46" s="526">
        <f t="shared" si="17"/>
        <v>0</v>
      </c>
      <c r="G46" s="526">
        <f t="shared" si="17"/>
        <v>0</v>
      </c>
      <c r="H46" s="526">
        <f t="shared" si="17"/>
        <v>0</v>
      </c>
      <c r="I46" s="526">
        <f t="shared" si="17"/>
        <v>0</v>
      </c>
      <c r="J46" s="526">
        <f t="shared" si="17"/>
        <v>0</v>
      </c>
      <c r="K46" s="526">
        <f t="shared" si="17"/>
        <v>0</v>
      </c>
      <c r="L46" s="526">
        <f t="shared" si="17"/>
        <v>0</v>
      </c>
      <c r="M46" s="526">
        <f t="shared" si="17"/>
        <v>0</v>
      </c>
      <c r="N46" s="526">
        <f t="shared" si="17"/>
        <v>0</v>
      </c>
      <c r="O46" s="526">
        <f t="shared" si="17"/>
        <v>0</v>
      </c>
      <c r="P46" s="526">
        <f t="shared" si="17"/>
        <v>0</v>
      </c>
      <c r="Q46" s="526">
        <f t="shared" si="17"/>
        <v>0</v>
      </c>
      <c r="R46" s="526">
        <f t="shared" si="17"/>
        <v>0</v>
      </c>
      <c r="S46" s="526">
        <f t="shared" si="17"/>
        <v>0</v>
      </c>
      <c r="T46" s="526">
        <f t="shared" si="17"/>
        <v>0</v>
      </c>
      <c r="U46" s="526">
        <f t="shared" si="17"/>
        <v>0</v>
      </c>
      <c r="V46" s="526">
        <f t="shared" si="17"/>
        <v>0</v>
      </c>
      <c r="W46" s="526">
        <f t="shared" si="17"/>
        <v>0</v>
      </c>
      <c r="X46" s="526">
        <f t="shared" si="17"/>
        <v>0</v>
      </c>
      <c r="Y46" s="526">
        <f t="shared" si="17"/>
        <v>0</v>
      </c>
      <c r="Z46" s="526">
        <f t="shared" si="17"/>
        <v>0</v>
      </c>
      <c r="AA46" s="526">
        <f t="shared" si="17"/>
        <v>0</v>
      </c>
      <c r="AB46" s="526">
        <f t="shared" si="17"/>
        <v>0</v>
      </c>
      <c r="AC46" s="526">
        <f t="shared" si="17"/>
        <v>0</v>
      </c>
      <c r="AD46" s="526">
        <f t="shared" si="17"/>
        <v>0</v>
      </c>
      <c r="AE46" s="526">
        <f t="shared" si="17"/>
        <v>0</v>
      </c>
      <c r="AF46" s="526">
        <f t="shared" si="17"/>
        <v>0</v>
      </c>
      <c r="AG46" s="527">
        <f t="shared" si="17"/>
        <v>0</v>
      </c>
    </row>
    <row r="47" spans="2:33" ht="17.45" customHeight="1" x14ac:dyDescent="0.25">
      <c r="B47" s="525" t="s">
        <v>42</v>
      </c>
      <c r="C47" s="70"/>
      <c r="D47" s="528">
        <f t="shared" ref="D47:AG47" si="18">+D44-D46</f>
        <v>0</v>
      </c>
      <c r="E47" s="529">
        <f t="shared" si="18"/>
        <v>0</v>
      </c>
      <c r="F47" s="529">
        <f t="shared" si="18"/>
        <v>0</v>
      </c>
      <c r="G47" s="529">
        <f t="shared" si="18"/>
        <v>0</v>
      </c>
      <c r="H47" s="529">
        <f t="shared" si="18"/>
        <v>0</v>
      </c>
      <c r="I47" s="529">
        <f t="shared" si="18"/>
        <v>0</v>
      </c>
      <c r="J47" s="529">
        <f t="shared" si="18"/>
        <v>0</v>
      </c>
      <c r="K47" s="529">
        <f t="shared" si="18"/>
        <v>0</v>
      </c>
      <c r="L47" s="529">
        <f t="shared" si="18"/>
        <v>0</v>
      </c>
      <c r="M47" s="529">
        <f t="shared" si="18"/>
        <v>0</v>
      </c>
      <c r="N47" s="529">
        <f t="shared" si="18"/>
        <v>0</v>
      </c>
      <c r="O47" s="529">
        <f t="shared" si="18"/>
        <v>0</v>
      </c>
      <c r="P47" s="529">
        <f t="shared" si="18"/>
        <v>0</v>
      </c>
      <c r="Q47" s="529">
        <f t="shared" si="18"/>
        <v>0</v>
      </c>
      <c r="R47" s="529">
        <f t="shared" si="18"/>
        <v>0</v>
      </c>
      <c r="S47" s="529">
        <f t="shared" si="18"/>
        <v>0</v>
      </c>
      <c r="T47" s="529">
        <f t="shared" si="18"/>
        <v>0</v>
      </c>
      <c r="U47" s="529">
        <f t="shared" si="18"/>
        <v>0</v>
      </c>
      <c r="V47" s="529">
        <f t="shared" si="18"/>
        <v>0</v>
      </c>
      <c r="W47" s="529">
        <f t="shared" si="18"/>
        <v>0</v>
      </c>
      <c r="X47" s="529">
        <f t="shared" si="18"/>
        <v>0</v>
      </c>
      <c r="Y47" s="529">
        <f t="shared" si="18"/>
        <v>0</v>
      </c>
      <c r="Z47" s="529">
        <f t="shared" si="18"/>
        <v>0</v>
      </c>
      <c r="AA47" s="529">
        <f t="shared" si="18"/>
        <v>0</v>
      </c>
      <c r="AB47" s="529">
        <f t="shared" si="18"/>
        <v>0</v>
      </c>
      <c r="AC47" s="529">
        <f t="shared" si="18"/>
        <v>0</v>
      </c>
      <c r="AD47" s="529">
        <f t="shared" si="18"/>
        <v>0</v>
      </c>
      <c r="AE47" s="529">
        <f t="shared" si="18"/>
        <v>0</v>
      </c>
      <c r="AF47" s="529">
        <f t="shared" si="18"/>
        <v>0</v>
      </c>
      <c r="AG47" s="530">
        <f t="shared" si="18"/>
        <v>0</v>
      </c>
    </row>
    <row r="48" spans="2:33" ht="17.45" customHeight="1" x14ac:dyDescent="0.25">
      <c r="B48" s="525" t="s">
        <v>43</v>
      </c>
      <c r="C48" s="70"/>
      <c r="D48" s="129">
        <v>0</v>
      </c>
      <c r="E48" s="124">
        <f>D48*(1+$D$8)</f>
        <v>0</v>
      </c>
      <c r="F48" s="125">
        <f t="shared" ref="F48:R48" si="19">E48*(1+$D$8)</f>
        <v>0</v>
      </c>
      <c r="G48" s="125">
        <f t="shared" si="19"/>
        <v>0</v>
      </c>
      <c r="H48" s="125">
        <f t="shared" si="19"/>
        <v>0</v>
      </c>
      <c r="I48" s="125">
        <f t="shared" si="19"/>
        <v>0</v>
      </c>
      <c r="J48" s="125">
        <f t="shared" si="19"/>
        <v>0</v>
      </c>
      <c r="K48" s="125">
        <f t="shared" si="19"/>
        <v>0</v>
      </c>
      <c r="L48" s="125">
        <f t="shared" si="19"/>
        <v>0</v>
      </c>
      <c r="M48" s="125">
        <f t="shared" si="19"/>
        <v>0</v>
      </c>
      <c r="N48" s="125">
        <f t="shared" si="19"/>
        <v>0</v>
      </c>
      <c r="O48" s="125">
        <f t="shared" si="19"/>
        <v>0</v>
      </c>
      <c r="P48" s="125">
        <f t="shared" si="19"/>
        <v>0</v>
      </c>
      <c r="Q48" s="125">
        <f t="shared" si="19"/>
        <v>0</v>
      </c>
      <c r="R48" s="125">
        <f t="shared" si="19"/>
        <v>0</v>
      </c>
      <c r="S48" s="125">
        <v>0</v>
      </c>
      <c r="T48" s="125">
        <f>S48*(1+$D$8)</f>
        <v>0</v>
      </c>
      <c r="U48" s="125">
        <f>T48*(1+$D$8)</f>
        <v>0</v>
      </c>
      <c r="V48" s="125">
        <f>U48*(1+$D$8)</f>
        <v>0</v>
      </c>
      <c r="W48" s="125">
        <f>V48*(1+$D$8)</f>
        <v>0</v>
      </c>
      <c r="X48" s="125">
        <f t="shared" ref="X48:AG48" si="20">W48*(1+$D$8)</f>
        <v>0</v>
      </c>
      <c r="Y48" s="125">
        <f t="shared" si="20"/>
        <v>0</v>
      </c>
      <c r="Z48" s="125">
        <f t="shared" si="20"/>
        <v>0</v>
      </c>
      <c r="AA48" s="125">
        <f t="shared" si="20"/>
        <v>0</v>
      </c>
      <c r="AB48" s="125">
        <f t="shared" si="20"/>
        <v>0</v>
      </c>
      <c r="AC48" s="125">
        <f t="shared" si="20"/>
        <v>0</v>
      </c>
      <c r="AD48" s="125">
        <f t="shared" si="20"/>
        <v>0</v>
      </c>
      <c r="AE48" s="125">
        <f t="shared" si="20"/>
        <v>0</v>
      </c>
      <c r="AF48" s="125">
        <f t="shared" si="20"/>
        <v>0</v>
      </c>
      <c r="AG48" s="126">
        <f t="shared" si="20"/>
        <v>0</v>
      </c>
    </row>
    <row r="49" spans="2:33" ht="17.45" customHeight="1" thickBot="1" x14ac:dyDescent="0.3">
      <c r="B49" s="531" t="s">
        <v>44</v>
      </c>
      <c r="C49" s="466"/>
      <c r="D49" s="532">
        <f t="shared" ref="D49:AG49" si="21">D47-D48</f>
        <v>0</v>
      </c>
      <c r="E49" s="533">
        <f t="shared" si="21"/>
        <v>0</v>
      </c>
      <c r="F49" s="534">
        <f t="shared" si="21"/>
        <v>0</v>
      </c>
      <c r="G49" s="534">
        <f t="shared" si="21"/>
        <v>0</v>
      </c>
      <c r="H49" s="534">
        <f t="shared" si="21"/>
        <v>0</v>
      </c>
      <c r="I49" s="534">
        <f t="shared" si="21"/>
        <v>0</v>
      </c>
      <c r="J49" s="534">
        <f t="shared" si="21"/>
        <v>0</v>
      </c>
      <c r="K49" s="534">
        <f t="shared" si="21"/>
        <v>0</v>
      </c>
      <c r="L49" s="534">
        <f t="shared" si="21"/>
        <v>0</v>
      </c>
      <c r="M49" s="534">
        <f t="shared" si="21"/>
        <v>0</v>
      </c>
      <c r="N49" s="534">
        <f t="shared" si="21"/>
        <v>0</v>
      </c>
      <c r="O49" s="534">
        <f t="shared" si="21"/>
        <v>0</v>
      </c>
      <c r="P49" s="534">
        <f t="shared" si="21"/>
        <v>0</v>
      </c>
      <c r="Q49" s="534">
        <f t="shared" si="21"/>
        <v>0</v>
      </c>
      <c r="R49" s="534">
        <f t="shared" si="21"/>
        <v>0</v>
      </c>
      <c r="S49" s="534">
        <f t="shared" si="21"/>
        <v>0</v>
      </c>
      <c r="T49" s="534">
        <f t="shared" si="21"/>
        <v>0</v>
      </c>
      <c r="U49" s="534">
        <f t="shared" si="21"/>
        <v>0</v>
      </c>
      <c r="V49" s="534">
        <f t="shared" si="21"/>
        <v>0</v>
      </c>
      <c r="W49" s="534">
        <f t="shared" si="21"/>
        <v>0</v>
      </c>
      <c r="X49" s="534">
        <f t="shared" si="21"/>
        <v>0</v>
      </c>
      <c r="Y49" s="534">
        <f t="shared" si="21"/>
        <v>0</v>
      </c>
      <c r="Z49" s="534">
        <f t="shared" si="21"/>
        <v>0</v>
      </c>
      <c r="AA49" s="534">
        <f t="shared" si="21"/>
        <v>0</v>
      </c>
      <c r="AB49" s="534">
        <f t="shared" si="21"/>
        <v>0</v>
      </c>
      <c r="AC49" s="534">
        <f t="shared" si="21"/>
        <v>0</v>
      </c>
      <c r="AD49" s="534">
        <f t="shared" si="21"/>
        <v>0</v>
      </c>
      <c r="AE49" s="534">
        <f t="shared" si="21"/>
        <v>0</v>
      </c>
      <c r="AF49" s="534">
        <f t="shared" si="21"/>
        <v>0</v>
      </c>
      <c r="AG49" s="535">
        <f t="shared" si="21"/>
        <v>0</v>
      </c>
    </row>
    <row r="50" spans="2:33" x14ac:dyDescent="0.25">
      <c r="P50" s="536"/>
    </row>
    <row r="52" spans="2:33" ht="16.5" thickBot="1" x14ac:dyDescent="0.3"/>
    <row r="53" spans="2:33" x14ac:dyDescent="0.25">
      <c r="B53" s="694" t="s">
        <v>412</v>
      </c>
      <c r="C53" s="695"/>
      <c r="D53" s="695"/>
      <c r="E53" s="695"/>
      <c r="F53" s="696"/>
    </row>
    <row r="54" spans="2:33" x14ac:dyDescent="0.25">
      <c r="B54" s="683"/>
      <c r="C54" s="684"/>
      <c r="D54" s="684"/>
      <c r="E54" s="684"/>
      <c r="F54" s="685"/>
    </row>
    <row r="55" spans="2:33" x14ac:dyDescent="0.25">
      <c r="B55" s="686"/>
      <c r="C55" s="687"/>
      <c r="D55" s="687"/>
      <c r="E55" s="687"/>
      <c r="F55" s="688"/>
    </row>
    <row r="56" spans="2:33" ht="16.5" thickBot="1" x14ac:dyDescent="0.3">
      <c r="B56" s="689"/>
      <c r="C56" s="690"/>
      <c r="D56" s="690"/>
      <c r="E56" s="690"/>
      <c r="F56" s="691"/>
    </row>
  </sheetData>
  <sheetProtection algorithmName="SHA-512" hashValue="FSebQQzZVTiYfCqkSJ9xbJHV+GJb0tuQFj9UsdezIY0tnqY+pQ2PoKyvpm762p4dIBUKUYPtoYyOKYyKpwdI9A==" saltValue="Tmrn3EnQy5oug0hRrKPFJQ==" spinCount="100000" sheet="1" objects="1" scenarios="1" formatCells="0" formatColumns="0" formatRows="0"/>
  <mergeCells count="4">
    <mergeCell ref="B54:F56"/>
    <mergeCell ref="B15:C15"/>
    <mergeCell ref="B40:C40"/>
    <mergeCell ref="B53:F53"/>
  </mergeCells>
  <phoneticPr fontId="6" type="noConversion"/>
  <conditionalFormatting sqref="D45:AG45">
    <cfRule type="cellIs" dxfId="1" priority="2" operator="greaterThanOrEqual">
      <formula>1.15</formula>
    </cfRule>
    <cfRule type="cellIs" dxfId="0" priority="4" operator="lessThan">
      <formula>1.15</formula>
    </cfRule>
  </conditionalFormatting>
  <printOptions horizontalCentered="1"/>
  <pageMargins left="0" right="0" top="0.5" bottom="0.5" header="0.25" footer="0.5"/>
  <pageSetup paperSize="3" scale="5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67CC2-D19C-4920-8763-5EDE6AB1FE41}">
  <dimension ref="A1:B1"/>
  <sheetViews>
    <sheetView workbookViewId="0">
      <selection activeCell="B2" sqref="B2"/>
    </sheetView>
  </sheetViews>
  <sheetFormatPr defaultRowHeight="15" x14ac:dyDescent="0.25"/>
  <cols>
    <col min="2" max="2" width="10" bestFit="1" customWidth="1"/>
  </cols>
  <sheetData>
    <row r="1" spans="1:2" x14ac:dyDescent="0.25">
      <c r="A1" t="s">
        <v>330</v>
      </c>
      <c r="B1" s="616">
        <v>46224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72422d-5fab-4337-a4a9-6f281f13bdd4">
      <Terms xmlns="http://schemas.microsoft.com/office/infopath/2007/PartnerControls"/>
    </lcf76f155ced4ddcb4097134ff3c332f>
    <TaxCatchAll xmlns="d30c98ef-c625-4a3b-ad57-33c4224c92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3A16475AC0294FA6324EFB9C1DA735" ma:contentTypeVersion="12" ma:contentTypeDescription="Create a new document." ma:contentTypeScope="" ma:versionID="f5b290be7e2512a44795bf2d728b4dad">
  <xsd:schema xmlns:xsd="http://www.w3.org/2001/XMLSchema" xmlns:xs="http://www.w3.org/2001/XMLSchema" xmlns:p="http://schemas.microsoft.com/office/2006/metadata/properties" xmlns:ns2="7672422d-5fab-4337-a4a9-6f281f13bdd4" xmlns:ns3="d30c98ef-c625-4a3b-ad57-33c4224c922f" targetNamespace="http://schemas.microsoft.com/office/2006/metadata/properties" ma:root="true" ma:fieldsID="174a8c6bb7257f6d2667670cd44b126e" ns2:_="" ns3:_="">
    <xsd:import namespace="7672422d-5fab-4337-a4a9-6f281f13bdd4"/>
    <xsd:import namespace="d30c98ef-c625-4a3b-ad57-33c4224c92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72422d-5fab-4337-a4a9-6f281f13bd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9eb18d0-8512-43c1-978b-efa5dabb07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c98ef-c625-4a3b-ad57-33c4224c92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f0ed2db-eeb8-447c-bf66-6b383d54e59d}" ma:internalName="TaxCatchAll" ma:showField="CatchAllData" ma:web="d30c98ef-c625-4a3b-ad57-33c4224c9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980856-D274-4676-A2CD-C4CAA3832A6E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d30c98ef-c625-4a3b-ad57-33c4224c922f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7672422d-5fab-4337-a4a9-6f281f13bdd4"/>
  </ds:schemaRefs>
</ds:datastoreItem>
</file>

<file path=customXml/itemProps2.xml><?xml version="1.0" encoding="utf-8"?>
<ds:datastoreItem xmlns:ds="http://schemas.openxmlformats.org/officeDocument/2006/customXml" ds:itemID="{0B749035-9C6A-4173-B834-142852DFA1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72422d-5fab-4337-a4a9-6f281f13bdd4"/>
    <ds:schemaRef ds:uri="d30c98ef-c625-4a3b-ad57-33c4224c92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3D302F-6148-4F23-B181-F042B99D18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Drop Down Menu Items</vt:lpstr>
      <vt:lpstr>F-1. Budget Summary</vt:lpstr>
      <vt:lpstr>F-2. Development Budget</vt:lpstr>
      <vt:lpstr>F-3. Sources by Use</vt:lpstr>
      <vt:lpstr>F-4. Tax Credit Summary</vt:lpstr>
      <vt:lpstr>F-5. Units &amp; Income</vt:lpstr>
      <vt:lpstr>F-6. Interest</vt:lpstr>
      <vt:lpstr>F-7. Operating Proforma</vt:lpstr>
      <vt:lpstr>File Info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Joanna Joye</dc:creator>
  <cp:keywords/>
  <dc:description/>
  <cp:lastModifiedBy>Joanna Joye</cp:lastModifiedBy>
  <cp:revision/>
  <dcterms:created xsi:type="dcterms:W3CDTF">2025-10-08T10:13:52Z</dcterms:created>
  <dcterms:modified xsi:type="dcterms:W3CDTF">2026-07-22T13:21:26Z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0x0101001F3A16475AC0294FA6324EFB9C1DA735</vt:lpwstr>
  </property>
  <property fmtid="{D5CDD505-2E9C-101B-9397-08002B2CF9AE}" pid="3" name="MediaServiceImageTags">
    <vt:lpwstr/>
  </property>
</Properties>
</file>